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/colors1.xml" ContentType="application/vnd.ms-office.chartcolorstyle+xml"/>
  <Override PartName="/xl/charts/style1.xml" ContentType="application/vnd.ms-office.chartstyle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6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9.xml" ContentType="application/vnd.openxmlformats-officedocument.spreadsheetml.externalLink+xml"/>
  <Override PartName="/xl/comments1.xml" ContentType="application/vnd.openxmlformats-officedocument.spreadsheetml.comments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docProps/custom.xml" ContentType="application/vnd.openxmlformats-officedocument.custom-properties+xml"/>
  <Override PartName="/xl/externalLinks/externalLink17.xml" ContentType="application/vnd.openxmlformats-officedocument.spreadsheetml.externalLink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xl/persons/person.xml" ContentType="application/vnd.ms-excel.person+xml"/>
  <Override PartName="/xl/threadedComments/threadedComment1.xml" ContentType="application/vnd.ms-excel.threaded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19200" windowHeight="6650" tabRatio="878" firstSheet="1" activeTab="3"/>
  </bookViews>
  <sheets>
    <sheet name="Exhibit 3 Tables" sheetId="76" state="hidden" r:id="rId1"/>
    <sheet name="Ex 3 Tables" sheetId="79" r:id="rId2"/>
    <sheet name="Inputs" sheetId="73" r:id="rId3"/>
    <sheet name="Load Forecast Summary" sheetId="11" r:id="rId4"/>
    <sheet name="Power Purchased Model" sheetId="72" r:id="rId5"/>
    <sheet name="Power Purchased Model-Wthr Nrml" sheetId="77" r:id="rId6"/>
    <sheet name="Rate Class Energy Model" sheetId="9" r:id="rId7"/>
    <sheet name="Rate Class Customer Model" sheetId="17" r:id="rId8"/>
    <sheet name="Rate Class Load Model" sheetId="18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__CAP1000" localSheetId="1">#REF!</definedName>
    <definedName name="__CAP1000" localSheetId="0">#REF!</definedName>
    <definedName name="__CAP1000" localSheetId="4">#REF!</definedName>
    <definedName name="__CAP1000" localSheetId="5">#REF!</definedName>
    <definedName name="__CAP1000">#REF!</definedName>
    <definedName name="__OP1000" localSheetId="1">#REF!</definedName>
    <definedName name="__OP1000" localSheetId="0">#REF!</definedName>
    <definedName name="__OP1000" localSheetId="4">#REF!</definedName>
    <definedName name="__OP1000" localSheetId="5">#REF!</definedName>
    <definedName name="__OP1000">#REF!</definedName>
    <definedName name="_110" localSheetId="1">#REF!</definedName>
    <definedName name="_110" localSheetId="0">#REF!</definedName>
    <definedName name="_110" localSheetId="4">#REF!</definedName>
    <definedName name="_110" localSheetId="5">#REF!</definedName>
    <definedName name="_110">#REF!</definedName>
    <definedName name="_110INPT" localSheetId="4">#REF!</definedName>
    <definedName name="_110INPT" localSheetId="5">#REF!</definedName>
    <definedName name="_110INPT">#REF!</definedName>
    <definedName name="_115" localSheetId="4">#REF!</definedName>
    <definedName name="_115" localSheetId="5">#REF!</definedName>
    <definedName name="_115">#REF!</definedName>
    <definedName name="_115INPT" localSheetId="4">#REF!</definedName>
    <definedName name="_115INPT" localSheetId="5">#REF!</definedName>
    <definedName name="_115INPT">#REF!</definedName>
    <definedName name="_120" localSheetId="4">#REF!</definedName>
    <definedName name="_120" localSheetId="5">#REF!</definedName>
    <definedName name="_120">#REF!</definedName>
    <definedName name="_140" localSheetId="4">#REF!</definedName>
    <definedName name="_140" localSheetId="5">#REF!</definedName>
    <definedName name="_140">#REF!</definedName>
    <definedName name="_140INPT" localSheetId="4">#REF!</definedName>
    <definedName name="_140INPT" localSheetId="5">#REF!</definedName>
    <definedName name="_140INPT">#REF!</definedName>
    <definedName name="_CAP1000" localSheetId="4">#REF!</definedName>
    <definedName name="_CAP1000" localSheetId="5">#REF!</definedName>
    <definedName name="_CAP1000">#REF!</definedName>
    <definedName name="_Fill" hidden="1">'[1]Old MEA Statistics'!$B$250</definedName>
    <definedName name="_OP1000" localSheetId="1">#REF!</definedName>
    <definedName name="_OP1000" localSheetId="0">#REF!</definedName>
    <definedName name="_OP1000" localSheetId="4">#REF!</definedName>
    <definedName name="_OP1000" localSheetId="5">#REF!</definedName>
    <definedName name="_OP1000">#REF!</definedName>
    <definedName name="_Order1" hidden="1">255</definedName>
    <definedName name="_Order2" hidden="1">0</definedName>
    <definedName name="_Sort" localSheetId="1" hidden="1">[2]Sheet1!$G$40:$K$40</definedName>
    <definedName name="_Sort" localSheetId="0" hidden="1">[2]Sheet1!$G$40:$K$40</definedName>
    <definedName name="_Sort" hidden="1">[3]Sheet1!$G$40:$K$40</definedName>
    <definedName name="ALL" localSheetId="1">#REF!</definedName>
    <definedName name="ALL" localSheetId="0">#REF!</definedName>
    <definedName name="ALL" localSheetId="4">#REF!</definedName>
    <definedName name="ALL" localSheetId="5">#REF!</definedName>
    <definedName name="ALL">#REF!</definedName>
    <definedName name="ApprovedYr" localSheetId="1">'[4]Z1.ModelVariables'!$C$12</definedName>
    <definedName name="ApprovedYr" localSheetId="0">'[4]Z1.ModelVariables'!$C$12</definedName>
    <definedName name="ApprovedYr">'[5]Z1.ModelVariables'!$C$12</definedName>
    <definedName name="CAfile" localSheetId="1">[6]Refs!$B$2</definedName>
    <definedName name="CAfile" localSheetId="0">[6]Refs!$B$2</definedName>
    <definedName name="CAfile">[7]Refs!$B$2</definedName>
    <definedName name="CAPCOSTS" localSheetId="1">#REF!</definedName>
    <definedName name="CAPCOSTS" localSheetId="0">#REF!</definedName>
    <definedName name="CAPCOSTS" localSheetId="4">#REF!</definedName>
    <definedName name="CAPCOSTS" localSheetId="5">#REF!</definedName>
    <definedName name="CAPCOSTS">#REF!</definedName>
    <definedName name="CAPITAL" localSheetId="1">#REF!</definedName>
    <definedName name="CAPITAL" localSheetId="0">#REF!</definedName>
    <definedName name="CAPITAL" localSheetId="4">#REF!</definedName>
    <definedName name="CAPITAL" localSheetId="5">#REF!</definedName>
    <definedName name="CAPITAL">#REF!</definedName>
    <definedName name="CapitalExpListing" localSheetId="1">#REF!</definedName>
    <definedName name="CapitalExpListing" localSheetId="0">#REF!</definedName>
    <definedName name="CapitalExpListing" localSheetId="4">#REF!</definedName>
    <definedName name="CapitalExpListing" localSheetId="5">#REF!</definedName>
    <definedName name="CapitalExpListing">#REF!</definedName>
    <definedName name="CArevReq" localSheetId="1">[6]Refs!$B$6</definedName>
    <definedName name="CArevReq" localSheetId="0">[6]Refs!$B$6</definedName>
    <definedName name="CArevReq">[7]Refs!$B$6</definedName>
    <definedName name="CASENUMBER">'[8]1. LDC Info'!$E$14</definedName>
    <definedName name="CASHFLOW" localSheetId="1">#REF!</definedName>
    <definedName name="CASHFLOW" localSheetId="0">#REF!</definedName>
    <definedName name="CASHFLOW" localSheetId="4">#REF!</definedName>
    <definedName name="CASHFLOW" localSheetId="5">#REF!</definedName>
    <definedName name="CASHFLOW">#REF!</definedName>
    <definedName name="cc" localSheetId="1">#REF!</definedName>
    <definedName name="cc" localSheetId="0">#REF!</definedName>
    <definedName name="cc" localSheetId="4">#REF!</definedName>
    <definedName name="cc" localSheetId="5">#REF!</definedName>
    <definedName name="cc">#REF!</definedName>
    <definedName name="ClassRange1" localSheetId="1">[6]Refs!$B$3</definedName>
    <definedName name="ClassRange1" localSheetId="0">[6]Refs!$B$3</definedName>
    <definedName name="ClassRange1">[7]Refs!$B$3</definedName>
    <definedName name="ClassRange2" localSheetId="1">[6]Refs!$B$4</definedName>
    <definedName name="ClassRange2" localSheetId="0">[6]Refs!$B$4</definedName>
    <definedName name="ClassRange2">[7]Refs!$B$4</definedName>
    <definedName name="contactf" localSheetId="1">#REF!</definedName>
    <definedName name="contactf" localSheetId="0">#REF!</definedName>
    <definedName name="contactf" localSheetId="4">#REF!</definedName>
    <definedName name="contactf" localSheetId="5">#REF!</definedName>
    <definedName name="contactf">#REF!</definedName>
    <definedName name="_xlnm.Criteria" localSheetId="1">#REF!</definedName>
    <definedName name="_xlnm.Criteria" localSheetId="0">#REF!</definedName>
    <definedName name="_xlnm.Criteria" localSheetId="4">#REF!</definedName>
    <definedName name="_xlnm.Criteria" localSheetId="5">#REF!</definedName>
    <definedName name="_xlnm.Criteria">#REF!</definedName>
    <definedName name="CRLF" localSheetId="1">'[4]Z1.ModelVariables'!$C$10</definedName>
    <definedName name="CRLF" localSheetId="0">'[4]Z1.ModelVariables'!$C$10</definedName>
    <definedName name="CRLF">'[5]Z1.ModelVariables'!$C$10</definedName>
    <definedName name="_xlnm.Database" localSheetId="1">#REF!</definedName>
    <definedName name="_xlnm.Database" localSheetId="0">#REF!</definedName>
    <definedName name="_xlnm.Database" localSheetId="4">#REF!</definedName>
    <definedName name="_xlnm.Database" localSheetId="5">#REF!</definedName>
    <definedName name="_xlnm.Database">#REF!</definedName>
    <definedName name="DaysInPreviousYear" localSheetId="1">'[9]Distribution Revenue by Source'!$B$22</definedName>
    <definedName name="DaysInPreviousYear" localSheetId="0">'[9]Distribution Revenue by Source'!$B$22</definedName>
    <definedName name="DaysInPreviousYear">'[10]Distribution Revenue by Source'!$B$22</definedName>
    <definedName name="DaysInYear" localSheetId="1">'[9]Distribution Revenue by Source'!$B$21</definedName>
    <definedName name="DaysInYear" localSheetId="0">'[9]Distribution Revenue by Source'!$B$21</definedName>
    <definedName name="DaysInYear">'[10]Distribution Revenue by Source'!$B$21</definedName>
    <definedName name="DEBTREPAY" localSheetId="1">#REF!</definedName>
    <definedName name="DEBTREPAY" localSheetId="0">#REF!</definedName>
    <definedName name="DEBTREPAY" localSheetId="4">#REF!</definedName>
    <definedName name="DEBTREPAY" localSheetId="5">#REF!</definedName>
    <definedName name="DEBTREPAY">#REF!</definedName>
    <definedName name="DeptDiv" localSheetId="1">#REF!</definedName>
    <definedName name="DeptDiv" localSheetId="0">#REF!</definedName>
    <definedName name="DeptDiv" localSheetId="4">#REF!</definedName>
    <definedName name="DeptDiv" localSheetId="5">#REF!</definedName>
    <definedName name="DeptDiv">#REF!</definedName>
    <definedName name="EBNUMBER">'[11]LDC Info'!$E$16</definedName>
    <definedName name="ExpenseAccountListing" localSheetId="1">#REF!</definedName>
    <definedName name="ExpenseAccountListing" localSheetId="0">#REF!</definedName>
    <definedName name="ExpenseAccountListing" localSheetId="4">#REF!</definedName>
    <definedName name="ExpenseAccountListing" localSheetId="5">#REF!</definedName>
    <definedName name="ExpenseAccountListing">#REF!</definedName>
    <definedName name="_xlnm.Extract" localSheetId="4">#REF!</definedName>
    <definedName name="_xlnm.Extract" localSheetId="5">#REF!</definedName>
    <definedName name="_xlnm.Extract">#REF!</definedName>
    <definedName name="FakeBlank" localSheetId="1">'[4]Z1.ModelVariables'!$C$14</definedName>
    <definedName name="FakeBlank" localSheetId="0">'[4]Z1.ModelVariables'!$C$14</definedName>
    <definedName name="FakeBlank">'[5]Z1.ModelVariables'!$C$14</definedName>
    <definedName name="FolderPath" localSheetId="1">[6]Menu!$C$8</definedName>
    <definedName name="FolderPath" localSheetId="0">[6]Menu!$C$8</definedName>
    <definedName name="FolderPath">[7]Menu!$C$8</definedName>
    <definedName name="histdate">[12]Financials!$E$76</definedName>
    <definedName name="Incr2000" localSheetId="1">#REF!</definedName>
    <definedName name="Incr2000" localSheetId="0">#REF!</definedName>
    <definedName name="Incr2000" localSheetId="4">#REF!</definedName>
    <definedName name="Incr2000" localSheetId="5">#REF!</definedName>
    <definedName name="Incr2000">#REF!</definedName>
    <definedName name="INTERIM" localSheetId="1">#REF!</definedName>
    <definedName name="INTERIM" localSheetId="0">#REF!</definedName>
    <definedName name="INTERIM" localSheetId="4">#REF!</definedName>
    <definedName name="INTERIM" localSheetId="5">#REF!</definedName>
    <definedName name="INTERIM">#REF!</definedName>
    <definedName name="LIMIT" localSheetId="1">#REF!</definedName>
    <definedName name="LIMIT" localSheetId="0">#REF!</definedName>
    <definedName name="LIMIT" localSheetId="4">#REF!</definedName>
    <definedName name="LIMIT" localSheetId="5">#REF!</definedName>
    <definedName name="LIMIT">#REF!</definedName>
    <definedName name="man_beg_bud" localSheetId="4">#REF!</definedName>
    <definedName name="man_beg_bud" localSheetId="5">#REF!</definedName>
    <definedName name="man_beg_bud">#REF!</definedName>
    <definedName name="man_end_bud" localSheetId="4">#REF!</definedName>
    <definedName name="man_end_bud" localSheetId="5">#REF!</definedName>
    <definedName name="man_end_bud">#REF!</definedName>
    <definedName name="man12ACT" localSheetId="4">#REF!</definedName>
    <definedName name="man12ACT" localSheetId="5">#REF!</definedName>
    <definedName name="man12ACT">#REF!</definedName>
    <definedName name="MANBUD" localSheetId="4">#REF!</definedName>
    <definedName name="MANBUD" localSheetId="5">#REF!</definedName>
    <definedName name="MANBUD">#REF!</definedName>
    <definedName name="manCYACT" localSheetId="4">#REF!</definedName>
    <definedName name="manCYACT" localSheetId="5">#REF!</definedName>
    <definedName name="manCYACT">#REF!</definedName>
    <definedName name="manCYBUD" localSheetId="4">#REF!</definedName>
    <definedName name="manCYBUD" localSheetId="5">#REF!</definedName>
    <definedName name="manCYBUD">#REF!</definedName>
    <definedName name="manCYF" localSheetId="4">#REF!</definedName>
    <definedName name="manCYF" localSheetId="5">#REF!</definedName>
    <definedName name="manCYF">#REF!</definedName>
    <definedName name="MANEND" localSheetId="4">#REF!</definedName>
    <definedName name="MANEND" localSheetId="5">#REF!</definedName>
    <definedName name="MANEND">#REF!</definedName>
    <definedName name="manNYbud" localSheetId="4">#REF!</definedName>
    <definedName name="manNYbud" localSheetId="5">#REF!</definedName>
    <definedName name="manNYbud">#REF!</definedName>
    <definedName name="manpower_costs" localSheetId="4">#REF!</definedName>
    <definedName name="manpower_costs" localSheetId="5">#REF!</definedName>
    <definedName name="manpower_costs">#REF!</definedName>
    <definedName name="manPYACT" localSheetId="4">#REF!</definedName>
    <definedName name="manPYACT" localSheetId="5">#REF!</definedName>
    <definedName name="manPYACT">#REF!</definedName>
    <definedName name="MANSTART" localSheetId="4">#REF!</definedName>
    <definedName name="MANSTART" localSheetId="5">#REF!</definedName>
    <definedName name="MANSTART">#REF!</definedName>
    <definedName name="mat_beg_bud" localSheetId="4">#REF!</definedName>
    <definedName name="mat_beg_bud" localSheetId="5">#REF!</definedName>
    <definedName name="mat_beg_bud">#REF!</definedName>
    <definedName name="mat_end_bud" localSheetId="4">#REF!</definedName>
    <definedName name="mat_end_bud" localSheetId="5">#REF!</definedName>
    <definedName name="mat_end_bud">#REF!</definedName>
    <definedName name="mat12ACT" localSheetId="4">#REF!</definedName>
    <definedName name="mat12ACT" localSheetId="5">#REF!</definedName>
    <definedName name="mat12ACT">#REF!</definedName>
    <definedName name="MATBUD" localSheetId="4">#REF!</definedName>
    <definedName name="MATBUD" localSheetId="5">#REF!</definedName>
    <definedName name="MATBUD">#REF!</definedName>
    <definedName name="matCYACT" localSheetId="4">#REF!</definedName>
    <definedName name="matCYACT" localSheetId="5">#REF!</definedName>
    <definedName name="matCYACT">#REF!</definedName>
    <definedName name="matCYBUD" localSheetId="4">#REF!</definedName>
    <definedName name="matCYBUD" localSheetId="5">#REF!</definedName>
    <definedName name="matCYBUD">#REF!</definedName>
    <definedName name="matCYF" localSheetId="4">#REF!</definedName>
    <definedName name="matCYF" localSheetId="5">#REF!</definedName>
    <definedName name="matCYF">#REF!</definedName>
    <definedName name="MATEND" localSheetId="4">#REF!</definedName>
    <definedName name="MATEND" localSheetId="5">#REF!</definedName>
    <definedName name="MATEND">#REF!</definedName>
    <definedName name="material_costs" localSheetId="4">#REF!</definedName>
    <definedName name="material_costs" localSheetId="5">#REF!</definedName>
    <definedName name="material_costs">#REF!</definedName>
    <definedName name="matNYbud" localSheetId="4">#REF!</definedName>
    <definedName name="matNYbud" localSheetId="5">#REF!</definedName>
    <definedName name="matNYbud">#REF!</definedName>
    <definedName name="matPYACT" localSheetId="4">#REF!</definedName>
    <definedName name="matPYACT" localSheetId="5">#REF!</definedName>
    <definedName name="matPYACT">#REF!</definedName>
    <definedName name="MATSTART" localSheetId="4">#REF!</definedName>
    <definedName name="MATSTART" localSheetId="5">#REF!</definedName>
    <definedName name="MATSTART">#REF!</definedName>
    <definedName name="mea" localSheetId="4">#REF!</definedName>
    <definedName name="mea" localSheetId="5">#REF!</definedName>
    <definedName name="mea">#REF!</definedName>
    <definedName name="MEABAL" localSheetId="4">#REF!</definedName>
    <definedName name="MEABAL" localSheetId="5">#REF!</definedName>
    <definedName name="MEABAL">#REF!</definedName>
    <definedName name="MEACASH" localSheetId="4">#REF!</definedName>
    <definedName name="MEACASH" localSheetId="5">#REF!</definedName>
    <definedName name="MEACASH">#REF!</definedName>
    <definedName name="MEAEQITY" localSheetId="4">#REF!</definedName>
    <definedName name="MEAEQITY" localSheetId="5">#REF!</definedName>
    <definedName name="MEAEQITY">#REF!</definedName>
    <definedName name="MEAOP" localSheetId="4">#REF!</definedName>
    <definedName name="MEAOP" localSheetId="5">#REF!</definedName>
    <definedName name="MEAOP">#REF!</definedName>
    <definedName name="MofF" localSheetId="4">#REF!</definedName>
    <definedName name="MofF" localSheetId="5">#REF!</definedName>
    <definedName name="MofF">#REF!</definedName>
    <definedName name="NewRevReq" localSheetId="1">[6]Refs!$B$8</definedName>
    <definedName name="NewRevReq" localSheetId="0">[6]Refs!$B$8</definedName>
    <definedName name="NewRevReq">[7]Refs!$B$8</definedName>
    <definedName name="NOTES" localSheetId="1">#REF!</definedName>
    <definedName name="NOTES" localSheetId="0">#REF!</definedName>
    <definedName name="NOTES" localSheetId="4">#REF!</definedName>
    <definedName name="NOTES" localSheetId="5">#REF!</definedName>
    <definedName name="NOTES">#REF!</definedName>
    <definedName name="OPERATING" localSheetId="1">#REF!</definedName>
    <definedName name="OPERATING" localSheetId="0">#REF!</definedName>
    <definedName name="OPERATING" localSheetId="4">#REF!</definedName>
    <definedName name="OPERATING" localSheetId="5">#REF!</definedName>
    <definedName name="OPERATING">#REF!</definedName>
    <definedName name="oth_beg_bud" localSheetId="1">#REF!</definedName>
    <definedName name="oth_beg_bud" localSheetId="0">#REF!</definedName>
    <definedName name="oth_beg_bud" localSheetId="4">#REF!</definedName>
    <definedName name="oth_beg_bud" localSheetId="5">#REF!</definedName>
    <definedName name="oth_beg_bud">#REF!</definedName>
    <definedName name="oth_end_bud" localSheetId="4">#REF!</definedName>
    <definedName name="oth_end_bud" localSheetId="5">#REF!</definedName>
    <definedName name="oth_end_bud">#REF!</definedName>
    <definedName name="oth12ACT" localSheetId="4">#REF!</definedName>
    <definedName name="oth12ACT" localSheetId="5">#REF!</definedName>
    <definedName name="oth12ACT">#REF!</definedName>
    <definedName name="othCYACT" localSheetId="4">#REF!</definedName>
    <definedName name="othCYACT" localSheetId="5">#REF!</definedName>
    <definedName name="othCYACT">#REF!</definedName>
    <definedName name="othCYBUD" localSheetId="4">#REF!</definedName>
    <definedName name="othCYBUD" localSheetId="5">#REF!</definedName>
    <definedName name="othCYBUD">#REF!</definedName>
    <definedName name="othCYF" localSheetId="4">#REF!</definedName>
    <definedName name="othCYF" localSheetId="5">#REF!</definedName>
    <definedName name="othCYF">#REF!</definedName>
    <definedName name="OTHEND" localSheetId="4">#REF!</definedName>
    <definedName name="OTHEND" localSheetId="5">#REF!</definedName>
    <definedName name="OTHEND">#REF!</definedName>
    <definedName name="other_costs" localSheetId="4">#REF!</definedName>
    <definedName name="other_costs" localSheetId="5">#REF!</definedName>
    <definedName name="other_costs">#REF!</definedName>
    <definedName name="OTHERBUD" localSheetId="4">#REF!</definedName>
    <definedName name="OTHERBUD" localSheetId="5">#REF!</definedName>
    <definedName name="OTHERBUD">#REF!</definedName>
    <definedName name="othNYbud" localSheetId="4">#REF!</definedName>
    <definedName name="othNYbud" localSheetId="5">#REF!</definedName>
    <definedName name="othNYbud">#REF!</definedName>
    <definedName name="othPYACT" localSheetId="4">#REF!</definedName>
    <definedName name="othPYACT" localSheetId="5">#REF!</definedName>
    <definedName name="othPYACT">#REF!</definedName>
    <definedName name="OTHSTART" localSheetId="4">#REF!</definedName>
    <definedName name="OTHSTART" localSheetId="5">#REF!</definedName>
    <definedName name="OTHSTART">#REF!</definedName>
    <definedName name="PAGE11" localSheetId="1">#REF!</definedName>
    <definedName name="PAGE11" localSheetId="0">#REF!</definedName>
    <definedName name="PAGE11" localSheetId="4">#REF!</definedName>
    <definedName name="PAGE11" localSheetId="5">#REF!</definedName>
    <definedName name="PAGE11">#REF!</definedName>
    <definedName name="PAGE2" localSheetId="1">[2]Sheet1!$A$1:$I$40</definedName>
    <definedName name="PAGE2" localSheetId="0">[2]Sheet1!$A$1:$I$40</definedName>
    <definedName name="PAGE2">[3]Sheet1!$A$1:$I$40</definedName>
    <definedName name="PAGE3" localSheetId="1">#REF!</definedName>
    <definedName name="PAGE3" localSheetId="0">#REF!</definedName>
    <definedName name="PAGE3" localSheetId="4">#REF!</definedName>
    <definedName name="PAGE3" localSheetId="5">#REF!</definedName>
    <definedName name="PAGE3">#REF!</definedName>
    <definedName name="PAGE4" localSheetId="1">#REF!</definedName>
    <definedName name="PAGE4" localSheetId="0">#REF!</definedName>
    <definedName name="PAGE4" localSheetId="4">#REF!</definedName>
    <definedName name="PAGE4" localSheetId="5">#REF!</definedName>
    <definedName name="PAGE4">#REF!</definedName>
    <definedName name="PAGE7" localSheetId="1">#REF!</definedName>
    <definedName name="PAGE7" localSheetId="0">#REF!</definedName>
    <definedName name="PAGE7" localSheetId="4">#REF!</definedName>
    <definedName name="PAGE7" localSheetId="5">#REF!</definedName>
    <definedName name="PAGE7">#REF!</definedName>
    <definedName name="PAGE9" localSheetId="1">#REF!</definedName>
    <definedName name="PAGE9" localSheetId="0">#REF!</definedName>
    <definedName name="PAGE9" localSheetId="4">#REF!</definedName>
    <definedName name="PAGE9" localSheetId="5">#REF!</definedName>
    <definedName name="PAGE9">#REF!</definedName>
    <definedName name="PageOne" localSheetId="4">#REF!</definedName>
    <definedName name="PageOne" localSheetId="5">#REF!</definedName>
    <definedName name="PageOne">#REF!</definedName>
    <definedName name="PR" localSheetId="4">#REF!</definedName>
    <definedName name="PR" localSheetId="5">#REF!</definedName>
    <definedName name="PR">#REF!</definedName>
    <definedName name="_xlnm.Print_Area" localSheetId="3">'Load Forecast Summary'!$A$3:$M$54</definedName>
    <definedName name="_xlnm.Print_Area" localSheetId="4">'Power Purchased Model'!$A$1:$K$168</definedName>
    <definedName name="_xlnm.Print_Area" localSheetId="5">'Power Purchased Model-Wthr Nrml'!$A$1:$K$168</definedName>
    <definedName name="_xlnm.Print_Area" localSheetId="7">'Rate Class Customer Model'!$A$1:$M$43</definedName>
    <definedName name="_xlnm.Print_Area" localSheetId="6">'Rate Class Energy Model'!#REF!</definedName>
    <definedName name="_xlnm.Print_Area" localSheetId="8">'Rate Class Load Model'!$A$1:$J$29</definedName>
    <definedName name="Print_Area_MI" localSheetId="1">#REF!</definedName>
    <definedName name="Print_Area_MI" localSheetId="0">#REF!</definedName>
    <definedName name="Print_Area_MI" localSheetId="4">#REF!</definedName>
    <definedName name="Print_Area_MI" localSheetId="5">#REF!</definedName>
    <definedName name="Print_Area_MI">#REF!</definedName>
    <definedName name="print_end" localSheetId="1">#REF!</definedName>
    <definedName name="print_end" localSheetId="0">#REF!</definedName>
    <definedName name="print_end" localSheetId="4">#REF!</definedName>
    <definedName name="print_end" localSheetId="5">#REF!</definedName>
    <definedName name="print_end">#REF!</definedName>
    <definedName name="_xlnm.Print_Titles" localSheetId="4">'Power Purchased Model'!$A:$K,'Power Purchased Model'!$1:$2</definedName>
    <definedName name="_xlnm.Print_Titles" localSheetId="5">'Power Purchased Model-Wthr Nrml'!$A:$K,'Power Purchased Model-Wthr Nrml'!$1:$2</definedName>
    <definedName name="PRIOR" localSheetId="1">#REF!</definedName>
    <definedName name="PRIOR" localSheetId="0">#REF!</definedName>
    <definedName name="PRIOR" localSheetId="4">#REF!</definedName>
    <definedName name="PRIOR" localSheetId="5">#REF!</definedName>
    <definedName name="PRIOR">#REF!</definedName>
    <definedName name="Ratebase" localSheetId="1">'[9]Distribution Revenue by Source'!$C$25</definedName>
    <definedName name="Ratebase" localSheetId="0">'[9]Distribution Revenue by Source'!$C$25</definedName>
    <definedName name="Ratebase">'[10]Distribution Revenue by Source'!$C$25</definedName>
    <definedName name="RebaseYear">'[13]LDC Info'!$E$28</definedName>
    <definedName name="RevReqLookupKey" localSheetId="1">[6]Refs!$B$5</definedName>
    <definedName name="RevReqLookupKey" localSheetId="0">[6]Refs!$B$5</definedName>
    <definedName name="RevReqLookupKey">[7]Refs!$B$5</definedName>
    <definedName name="RevReqRange" localSheetId="1">[6]Refs!$B$7</definedName>
    <definedName name="RevReqRange" localSheetId="0">[6]Refs!$B$7</definedName>
    <definedName name="RevReqRange">[7]Refs!$B$7</definedName>
    <definedName name="RVCASHPR" localSheetId="1">#REF!</definedName>
    <definedName name="RVCASHPR" localSheetId="0">#REF!</definedName>
    <definedName name="RVCASHPR" localSheetId="4">#REF!</definedName>
    <definedName name="RVCASHPR" localSheetId="5">#REF!</definedName>
    <definedName name="RVCASHPR">#REF!</definedName>
    <definedName name="SALBENF" localSheetId="1">#REF!</definedName>
    <definedName name="SALBENF" localSheetId="0">#REF!</definedName>
    <definedName name="SALBENF" localSheetId="4">#REF!</definedName>
    <definedName name="SALBENF" localSheetId="5">#REF!</definedName>
    <definedName name="SALBENF">#REF!</definedName>
    <definedName name="salreg" localSheetId="1">#REF!</definedName>
    <definedName name="salreg" localSheetId="0">#REF!</definedName>
    <definedName name="salreg" localSheetId="4">#REF!</definedName>
    <definedName name="salreg" localSheetId="5">#REF!</definedName>
    <definedName name="salreg">#REF!</definedName>
    <definedName name="SALREGF" localSheetId="4">#REF!</definedName>
    <definedName name="SALREGF" localSheetId="5">#REF!</definedName>
    <definedName name="SALREGF">#REF!</definedName>
    <definedName name="SOURCEAPP" localSheetId="4">#REF!</definedName>
    <definedName name="SOURCEAPP" localSheetId="5">#REF!</definedName>
    <definedName name="SOURCEAPP">#REF!</definedName>
    <definedName name="STATS1" localSheetId="4">#REF!</definedName>
    <definedName name="STATS1" localSheetId="5">#REF!</definedName>
    <definedName name="STATS1">#REF!</definedName>
    <definedName name="STATS2" localSheetId="4">#REF!</definedName>
    <definedName name="STATS2" localSheetId="5">#REF!</definedName>
    <definedName name="STATS2">#REF!</definedName>
    <definedName name="Surtax" localSheetId="4">#REF!</definedName>
    <definedName name="Surtax" localSheetId="5">#REF!</definedName>
    <definedName name="Surtax">#REF!</definedName>
    <definedName name="TEMPA" localSheetId="4">#REF!</definedName>
    <definedName name="TEMPA" localSheetId="5">#REF!</definedName>
    <definedName name="TEMPA">#REF!</definedName>
    <definedName name="TEST" localSheetId="5">#REF!</definedName>
    <definedName name="TEST">#REF!</definedName>
    <definedName name="Test_Year">'[14]0.1 LDC Info'!$E$25</definedName>
    <definedName name="TestYr" localSheetId="1">'[4]A1.Admin'!$C$13</definedName>
    <definedName name="TestYr" localSheetId="0">'[4]A1.Admin'!$C$13</definedName>
    <definedName name="TestYr">'[5]A1.Admin'!$C$13</definedName>
    <definedName name="TestYrPL" localSheetId="1">'[15]Revenue Requirement'!$B$10</definedName>
    <definedName name="TestYrPL" localSheetId="0">'[15]Revenue Requirement'!$B$10</definedName>
    <definedName name="TestYrPL">'[16]Revenue Requirement'!$B$10</definedName>
    <definedName name="total_dept" localSheetId="1">#REF!</definedName>
    <definedName name="total_dept" localSheetId="0">#REF!</definedName>
    <definedName name="total_dept" localSheetId="4">#REF!</definedName>
    <definedName name="total_dept" localSheetId="5">#REF!</definedName>
    <definedName name="total_dept">#REF!</definedName>
    <definedName name="total_manpower" localSheetId="1">#REF!</definedName>
    <definedName name="total_manpower" localSheetId="0">#REF!</definedName>
    <definedName name="total_manpower" localSheetId="4">#REF!</definedName>
    <definedName name="total_manpower" localSheetId="5">#REF!</definedName>
    <definedName name="total_manpower">#REF!</definedName>
    <definedName name="total_material" localSheetId="1">#REF!</definedName>
    <definedName name="total_material" localSheetId="0">#REF!</definedName>
    <definedName name="total_material" localSheetId="4">#REF!</definedName>
    <definedName name="total_material" localSheetId="5">#REF!</definedName>
    <definedName name="total_material">#REF!</definedName>
    <definedName name="total_other" localSheetId="4">#REF!</definedName>
    <definedName name="total_other" localSheetId="5">#REF!</definedName>
    <definedName name="total_other">#REF!</definedName>
    <definedName name="total_transportation" localSheetId="4">#REF!</definedName>
    <definedName name="total_transportation" localSheetId="5">#REF!</definedName>
    <definedName name="total_transportation">#REF!</definedName>
    <definedName name="TOTCAPADDITIONS" localSheetId="4">#REF!</definedName>
    <definedName name="TOTCAPADDITIONS" localSheetId="5">#REF!</definedName>
    <definedName name="TOTCAPADDITIONS">#REF!</definedName>
    <definedName name="TRANBUD" localSheetId="4">#REF!</definedName>
    <definedName name="TRANBUD" localSheetId="5">#REF!</definedName>
    <definedName name="TRANBUD">#REF!</definedName>
    <definedName name="TRANEND" localSheetId="4">#REF!</definedName>
    <definedName name="TRANEND" localSheetId="5">#REF!</definedName>
    <definedName name="TRANEND">#REF!</definedName>
    <definedName name="TRANSCAP" localSheetId="4">#REF!</definedName>
    <definedName name="TRANSCAP" localSheetId="5">#REF!</definedName>
    <definedName name="TRANSCAP">#REF!</definedName>
    <definedName name="TRANSFER" localSheetId="4">#REF!</definedName>
    <definedName name="TRANSFER" localSheetId="5">#REF!</definedName>
    <definedName name="TRANSFER">#REF!</definedName>
    <definedName name="transportation_costs" localSheetId="4">#REF!</definedName>
    <definedName name="transportation_costs" localSheetId="5">#REF!</definedName>
    <definedName name="transportation_costs">#REF!</definedName>
    <definedName name="TRANSTART" localSheetId="4">#REF!</definedName>
    <definedName name="TRANSTART" localSheetId="5">#REF!</definedName>
    <definedName name="TRANSTART">#REF!</definedName>
    <definedName name="trn_beg_bud" localSheetId="4">#REF!</definedName>
    <definedName name="trn_beg_bud" localSheetId="5">#REF!</definedName>
    <definedName name="trn_beg_bud">#REF!</definedName>
    <definedName name="trn_end_bud" localSheetId="4">#REF!</definedName>
    <definedName name="trn_end_bud" localSheetId="5">#REF!</definedName>
    <definedName name="trn_end_bud">#REF!</definedName>
    <definedName name="trn12ACT" localSheetId="4">#REF!</definedName>
    <definedName name="trn12ACT" localSheetId="5">#REF!</definedName>
    <definedName name="trn12ACT">#REF!</definedName>
    <definedName name="trnCYACT" localSheetId="4">#REF!</definedName>
    <definedName name="trnCYACT" localSheetId="5">#REF!</definedName>
    <definedName name="trnCYACT">#REF!</definedName>
    <definedName name="trnCYBUD" localSheetId="4">#REF!</definedName>
    <definedName name="trnCYBUD" localSheetId="5">#REF!</definedName>
    <definedName name="trnCYBUD">#REF!</definedName>
    <definedName name="trnCYF" localSheetId="4">#REF!</definedName>
    <definedName name="trnCYF" localSheetId="5">#REF!</definedName>
    <definedName name="trnCYF">#REF!</definedName>
    <definedName name="trnNYbud" localSheetId="4">#REF!</definedName>
    <definedName name="trnNYbud" localSheetId="5">#REF!</definedName>
    <definedName name="trnNYbud">#REF!</definedName>
    <definedName name="trnPYACT" localSheetId="4">#REF!</definedName>
    <definedName name="trnPYACT" localSheetId="5">#REF!</definedName>
    <definedName name="trnPYACT">#REF!</definedName>
    <definedName name="Utility">[12]Financials!$A$1</definedName>
    <definedName name="utitliy1">[17]Financials!$A$1</definedName>
    <definedName name="Variable1" localSheetId="1">#REF!</definedName>
    <definedName name="Variable1" localSheetId="5">#REF!</definedName>
    <definedName name="Variable1">#REF!</definedName>
    <definedName name="WAGBENF" localSheetId="1">#REF!</definedName>
    <definedName name="WAGBENF" localSheetId="0">#REF!</definedName>
    <definedName name="WAGBENF" localSheetId="4">#REF!</definedName>
    <definedName name="WAGBENF" localSheetId="5">#REF!</definedName>
    <definedName name="WAGBENF">#REF!</definedName>
    <definedName name="wagdob" localSheetId="1">#REF!</definedName>
    <definedName name="wagdob" localSheetId="0">#REF!</definedName>
    <definedName name="wagdob" localSheetId="4">#REF!</definedName>
    <definedName name="wagdob" localSheetId="5">#REF!</definedName>
    <definedName name="wagdob">#REF!</definedName>
    <definedName name="wagdobf" localSheetId="1">#REF!</definedName>
    <definedName name="wagdobf" localSheetId="0">#REF!</definedName>
    <definedName name="wagdobf" localSheetId="4">#REF!</definedName>
    <definedName name="wagdobf" localSheetId="5">#REF!</definedName>
    <definedName name="wagdobf">#REF!</definedName>
    <definedName name="wagreg" localSheetId="4">#REF!</definedName>
    <definedName name="wagreg" localSheetId="5">#REF!</definedName>
    <definedName name="wagreg">#REF!</definedName>
    <definedName name="wagregf" localSheetId="4">#REF!</definedName>
    <definedName name="wagregf" localSheetId="5">#REF!</definedName>
    <definedName name="wagregf">#REF!</definedName>
  </definedNames>
  <calcPr calcId="162913"/>
</workbook>
</file>

<file path=xl/calcChain.xml><?xml version="1.0" encoding="utf-8"?>
<calcChain xmlns="http://schemas.openxmlformats.org/spreadsheetml/2006/main">
  <c r="M70" i="11" l="1"/>
  <c r="M42" i="11"/>
  <c r="M10" i="11"/>
  <c r="G43" i="9"/>
  <c r="M5" i="11"/>
  <c r="I165" i="72"/>
  <c r="L162" i="72"/>
  <c r="L161" i="72"/>
  <c r="L160" i="72"/>
  <c r="L159" i="72"/>
  <c r="L158" i="72"/>
  <c r="L157" i="72"/>
  <c r="L156" i="72"/>
  <c r="L155" i="72"/>
  <c r="L154" i="72"/>
  <c r="L153" i="72"/>
  <c r="L152" i="72"/>
  <c r="E29" i="18" l="1"/>
  <c r="G41" i="17" l="1"/>
  <c r="G39" i="17" s="1"/>
  <c r="F22" i="17" l="1"/>
  <c r="F21" i="17"/>
  <c r="I21" i="17"/>
  <c r="F39" i="17"/>
  <c r="I32" i="17"/>
  <c r="I34" i="17"/>
  <c r="F148" i="79" l="1"/>
  <c r="C82" i="79" l="1"/>
  <c r="D82" i="79"/>
  <c r="E82" i="79"/>
  <c r="F82" i="79"/>
  <c r="G82" i="79"/>
  <c r="H82" i="79"/>
  <c r="I82" i="79"/>
  <c r="B82" i="79"/>
  <c r="D284" i="79" l="1"/>
  <c r="B315" i="79" l="1"/>
  <c r="D315" i="79" s="1"/>
  <c r="E315" i="79" s="1"/>
  <c r="B316" i="79"/>
  <c r="B317" i="79"/>
  <c r="B318" i="79"/>
  <c r="E284" i="79"/>
  <c r="B288" i="79"/>
  <c r="C288" i="79"/>
  <c r="B274" i="79" l="1"/>
  <c r="C214" i="79" l="1"/>
  <c r="D214" i="79"/>
  <c r="E214" i="79"/>
  <c r="F214" i="79"/>
  <c r="S29" i="77" l="1"/>
  <c r="S28" i="77"/>
  <c r="S31" i="77" s="1"/>
  <c r="S26" i="77"/>
  <c r="S29" i="72"/>
  <c r="S31" i="72" s="1"/>
  <c r="S28" i="72"/>
  <c r="S26" i="72"/>
  <c r="K42" i="11" l="1"/>
  <c r="K38" i="11"/>
  <c r="K33" i="11"/>
  <c r="K28" i="11"/>
  <c r="K19" i="11"/>
  <c r="K15" i="11"/>
  <c r="B34" i="17"/>
  <c r="B41" i="17"/>
  <c r="B39" i="17" s="1"/>
  <c r="C29" i="18"/>
  <c r="D29" i="18"/>
  <c r="B43" i="17" l="1"/>
  <c r="H12" i="9" l="1"/>
  <c r="I12" i="9"/>
  <c r="I20" i="9" s="1"/>
  <c r="J12" i="9"/>
  <c r="K12" i="9"/>
  <c r="K20" i="9" s="1"/>
  <c r="L12" i="9"/>
  <c r="L20" i="9" s="1"/>
  <c r="M12" i="9"/>
  <c r="M20" i="9" s="1"/>
  <c r="D11" i="18"/>
  <c r="C11" i="18"/>
  <c r="B11" i="18"/>
  <c r="J20" i="9" l="1"/>
  <c r="K23" i="11"/>
  <c r="H20" i="9"/>
  <c r="H41" i="17" l="1"/>
  <c r="A25" i="18"/>
  <c r="O12" i="9" l="1"/>
  <c r="N12" i="9"/>
  <c r="P12" i="9" l="1"/>
  <c r="K47" i="11"/>
  <c r="N20" i="9"/>
  <c r="N21" i="9" s="1"/>
  <c r="G12" i="9"/>
  <c r="K57" i="11" s="1"/>
  <c r="O20" i="9"/>
  <c r="F41" i="17"/>
  <c r="G26" i="17"/>
  <c r="M269" i="79" l="1"/>
  <c r="L269" i="79"/>
  <c r="K269" i="79"/>
  <c r="J269" i="79"/>
  <c r="I269" i="79"/>
  <c r="H269" i="79"/>
  <c r="G269" i="79"/>
  <c r="F269" i="79"/>
  <c r="E269" i="79"/>
  <c r="D269" i="79"/>
  <c r="C269" i="79"/>
  <c r="K264" i="79"/>
  <c r="J264" i="79"/>
  <c r="I264" i="79"/>
  <c r="H264" i="79"/>
  <c r="G264" i="79"/>
  <c r="F264" i="79"/>
  <c r="E264" i="79"/>
  <c r="D264" i="79"/>
  <c r="C264" i="79"/>
  <c r="B276" i="79" l="1"/>
  <c r="B275" i="79"/>
  <c r="I185" i="79"/>
  <c r="H185" i="79"/>
  <c r="G185" i="79"/>
  <c r="F185" i="79"/>
  <c r="E185" i="79"/>
  <c r="D185" i="79"/>
  <c r="I183" i="79"/>
  <c r="I190" i="79" s="1"/>
  <c r="F203" i="79" s="1"/>
  <c r="F219" i="79" s="1"/>
  <c r="I168" i="79"/>
  <c r="I173" i="79" s="1"/>
  <c r="I174" i="79" s="1"/>
  <c r="I163" i="79"/>
  <c r="I162" i="79"/>
  <c r="E163" i="79"/>
  <c r="E162" i="79"/>
  <c r="D163" i="79"/>
  <c r="D162" i="79"/>
  <c r="C163" i="79"/>
  <c r="C162" i="79"/>
  <c r="I157" i="79"/>
  <c r="E157" i="79"/>
  <c r="D157" i="79"/>
  <c r="C157" i="79"/>
  <c r="I141" i="79"/>
  <c r="I140" i="79"/>
  <c r="I139" i="79"/>
  <c r="I138" i="79"/>
  <c r="I137" i="79"/>
  <c r="I136" i="79"/>
  <c r="I135" i="79"/>
  <c r="I134" i="79"/>
  <c r="I133" i="79"/>
  <c r="I132" i="79"/>
  <c r="H141" i="79"/>
  <c r="H140" i="79"/>
  <c r="H139" i="79"/>
  <c r="H138" i="79"/>
  <c r="H137" i="79"/>
  <c r="H136" i="79"/>
  <c r="H135" i="79"/>
  <c r="H134" i="79"/>
  <c r="H133" i="79"/>
  <c r="H132" i="79"/>
  <c r="G141" i="79"/>
  <c r="G140" i="79"/>
  <c r="G139" i="79"/>
  <c r="G138" i="79"/>
  <c r="G137" i="79"/>
  <c r="G136" i="79"/>
  <c r="G135" i="79"/>
  <c r="G134" i="79"/>
  <c r="G133" i="79"/>
  <c r="G132" i="79"/>
  <c r="F141" i="79"/>
  <c r="F140" i="79"/>
  <c r="F139" i="79"/>
  <c r="F138" i="79"/>
  <c r="F137" i="79"/>
  <c r="F136" i="79"/>
  <c r="F135" i="79"/>
  <c r="F134" i="79"/>
  <c r="F133" i="79"/>
  <c r="F132" i="79"/>
  <c r="E141" i="79"/>
  <c r="E140" i="79"/>
  <c r="E139" i="79"/>
  <c r="E138" i="79"/>
  <c r="E137" i="79"/>
  <c r="E136" i="79"/>
  <c r="E135" i="79"/>
  <c r="E134" i="79"/>
  <c r="E133" i="79"/>
  <c r="E132" i="79"/>
  <c r="D141" i="79"/>
  <c r="D140" i="79"/>
  <c r="D139" i="79"/>
  <c r="D138" i="79"/>
  <c r="D137" i="79"/>
  <c r="D136" i="79"/>
  <c r="D135" i="79"/>
  <c r="D134" i="79"/>
  <c r="D133" i="79"/>
  <c r="D132" i="79"/>
  <c r="C141" i="79"/>
  <c r="C140" i="79"/>
  <c r="C139" i="79"/>
  <c r="C138" i="79"/>
  <c r="C137" i="79"/>
  <c r="C136" i="79"/>
  <c r="C135" i="79"/>
  <c r="C134" i="79"/>
  <c r="C133" i="79"/>
  <c r="C132" i="79"/>
  <c r="B141" i="79"/>
  <c r="B140" i="79"/>
  <c r="B139" i="79"/>
  <c r="B138" i="79"/>
  <c r="B137" i="79"/>
  <c r="B136" i="79"/>
  <c r="B135" i="79"/>
  <c r="B134" i="79"/>
  <c r="I145" i="79"/>
  <c r="I160" i="79" s="1"/>
  <c r="I166" i="79" s="1"/>
  <c r="I171" i="79" s="1"/>
  <c r="B133" i="79"/>
  <c r="B132" i="79"/>
  <c r="B109" i="79"/>
  <c r="B108" i="79"/>
  <c r="B107" i="79"/>
  <c r="B106" i="79"/>
  <c r="B105" i="79"/>
  <c r="B104" i="79"/>
  <c r="B103" i="79"/>
  <c r="B100" i="79"/>
  <c r="B99" i="79"/>
  <c r="B98" i="79"/>
  <c r="I57" i="79" a="1"/>
  <c r="I58" i="79" s="1"/>
  <c r="I150" i="79" l="1"/>
  <c r="I154" i="79"/>
  <c r="I179" i="79"/>
  <c r="I192" i="79" s="1"/>
  <c r="J132" i="79"/>
  <c r="I180" i="79"/>
  <c r="I193" i="79" s="1"/>
  <c r="I148" i="79"/>
  <c r="I156" i="79"/>
  <c r="I155" i="79"/>
  <c r="I153" i="79"/>
  <c r="I152" i="79"/>
  <c r="I151" i="79"/>
  <c r="I149" i="79"/>
  <c r="J139" i="79"/>
  <c r="J141" i="79"/>
  <c r="J140" i="79"/>
  <c r="J138" i="79"/>
  <c r="J137" i="79"/>
  <c r="J136" i="79"/>
  <c r="J135" i="79"/>
  <c r="J134" i="79"/>
  <c r="J133" i="79"/>
  <c r="I62" i="79"/>
  <c r="I68" i="79"/>
  <c r="I60" i="79"/>
  <c r="I67" i="79"/>
  <c r="I59" i="79"/>
  <c r="I65" i="79"/>
  <c r="I57" i="79"/>
  <c r="I64" i="79"/>
  <c r="I63" i="79"/>
  <c r="I61" i="79"/>
  <c r="I66" i="79"/>
  <c r="H24" i="73" l="1"/>
  <c r="C512" i="79"/>
  <c r="B511" i="79"/>
  <c r="D511" i="79" s="1"/>
  <c r="E511" i="79" s="1"/>
  <c r="B510" i="79"/>
  <c r="D510" i="79" s="1"/>
  <c r="E510" i="79" s="1"/>
  <c r="B509" i="79"/>
  <c r="D509" i="79" s="1"/>
  <c r="E509" i="79" s="1"/>
  <c r="B508" i="79"/>
  <c r="D508" i="79" s="1"/>
  <c r="E508" i="79" s="1"/>
  <c r="B507" i="79"/>
  <c r="D507" i="79" s="1"/>
  <c r="E507" i="79" s="1"/>
  <c r="B506" i="79"/>
  <c r="C480" i="79"/>
  <c r="B479" i="79"/>
  <c r="D479" i="79" s="1"/>
  <c r="E479" i="79" s="1"/>
  <c r="B478" i="79"/>
  <c r="D478" i="79" s="1"/>
  <c r="E478" i="79" s="1"/>
  <c r="B477" i="79"/>
  <c r="D477" i="79" s="1"/>
  <c r="E477" i="79" s="1"/>
  <c r="B476" i="79"/>
  <c r="D476" i="79" s="1"/>
  <c r="E476" i="79" s="1"/>
  <c r="B475" i="79"/>
  <c r="D475" i="79" s="1"/>
  <c r="E475" i="79" s="1"/>
  <c r="B474" i="79"/>
  <c r="C448" i="79"/>
  <c r="B447" i="79"/>
  <c r="D447" i="79" s="1"/>
  <c r="E447" i="79" s="1"/>
  <c r="B446" i="79"/>
  <c r="D446" i="79" s="1"/>
  <c r="E446" i="79" s="1"/>
  <c r="B445" i="79"/>
  <c r="D445" i="79" s="1"/>
  <c r="E445" i="79" s="1"/>
  <c r="B444" i="79"/>
  <c r="D444" i="79" s="1"/>
  <c r="E444" i="79" s="1"/>
  <c r="B443" i="79"/>
  <c r="D443" i="79" s="1"/>
  <c r="E443" i="79" s="1"/>
  <c r="B442" i="79"/>
  <c r="C416" i="79"/>
  <c r="B415" i="79"/>
  <c r="D415" i="79" s="1"/>
  <c r="E415" i="79" s="1"/>
  <c r="B414" i="79"/>
  <c r="D414" i="79" s="1"/>
  <c r="E414" i="79" s="1"/>
  <c r="B413" i="79"/>
  <c r="D413" i="79" s="1"/>
  <c r="E413" i="79" s="1"/>
  <c r="B412" i="79"/>
  <c r="D412" i="79" s="1"/>
  <c r="E412" i="79" s="1"/>
  <c r="B411" i="79"/>
  <c r="D411" i="79" s="1"/>
  <c r="E411" i="79" s="1"/>
  <c r="B410" i="79"/>
  <c r="C396" i="79"/>
  <c r="C384" i="79"/>
  <c r="B383" i="79"/>
  <c r="D383" i="79" s="1"/>
  <c r="E383" i="79" s="1"/>
  <c r="B382" i="79"/>
  <c r="D382" i="79" s="1"/>
  <c r="E382" i="79" s="1"/>
  <c r="B381" i="79"/>
  <c r="D381" i="79" s="1"/>
  <c r="E381" i="79" s="1"/>
  <c r="B380" i="79"/>
  <c r="D380" i="79" s="1"/>
  <c r="E380" i="79" s="1"/>
  <c r="B379" i="79"/>
  <c r="D379" i="79" s="1"/>
  <c r="E379" i="79" s="1"/>
  <c r="B378" i="79"/>
  <c r="C352" i="79"/>
  <c r="B351" i="79"/>
  <c r="D351" i="79" s="1"/>
  <c r="E351" i="79" s="1"/>
  <c r="B350" i="79"/>
  <c r="D350" i="79" s="1"/>
  <c r="E350" i="79" s="1"/>
  <c r="B349" i="79"/>
  <c r="D349" i="79" s="1"/>
  <c r="E349" i="79" s="1"/>
  <c r="B347" i="79"/>
  <c r="D347" i="79" s="1"/>
  <c r="E347" i="79" s="1"/>
  <c r="B346" i="79"/>
  <c r="D346" i="79" s="1"/>
  <c r="E346" i="79" s="1"/>
  <c r="B345" i="79"/>
  <c r="B331" i="79"/>
  <c r="C319" i="79"/>
  <c r="D318" i="79"/>
  <c r="E318" i="79" s="1"/>
  <c r="A318" i="79"/>
  <c r="D317" i="79"/>
  <c r="E317" i="79" s="1"/>
  <c r="A317" i="79"/>
  <c r="D316" i="79"/>
  <c r="E316" i="79" s="1"/>
  <c r="A316" i="79"/>
  <c r="B314" i="79"/>
  <c r="D314" i="79" s="1"/>
  <c r="E314" i="79" s="1"/>
  <c r="A314" i="79"/>
  <c r="B313" i="79"/>
  <c r="D313" i="79" s="1"/>
  <c r="E313" i="79" s="1"/>
  <c r="A313" i="79"/>
  <c r="B312" i="79"/>
  <c r="A312" i="79"/>
  <c r="E299" i="79"/>
  <c r="E298" i="79"/>
  <c r="E297" i="79"/>
  <c r="E296" i="79"/>
  <c r="E295" i="79"/>
  <c r="E294" i="79"/>
  <c r="B294" i="79" a="1"/>
  <c r="B294" i="79" s="1"/>
  <c r="D287" i="79"/>
  <c r="E287" i="79" s="1"/>
  <c r="D286" i="79"/>
  <c r="E286" i="79" s="1"/>
  <c r="D285" i="79"/>
  <c r="E285" i="79" s="1"/>
  <c r="D283" i="79"/>
  <c r="E283" i="79" s="1"/>
  <c r="D282" i="79"/>
  <c r="E282" i="79" s="1"/>
  <c r="D281" i="79"/>
  <c r="E281" i="79" s="1"/>
  <c r="C492" i="79"/>
  <c r="C460" i="79"/>
  <c r="C428" i="79"/>
  <c r="C364" i="79"/>
  <c r="B396" i="79" s="1"/>
  <c r="C331" i="79"/>
  <c r="B340" i="79" s="1"/>
  <c r="C340" i="79" s="1"/>
  <c r="H177" i="79"/>
  <c r="H183" i="79" s="1"/>
  <c r="H190" i="79" s="1"/>
  <c r="E203" i="79" s="1"/>
  <c r="E219" i="79" s="1"/>
  <c r="H166" i="79"/>
  <c r="H171" i="79" s="1"/>
  <c r="J160" i="79"/>
  <c r="J177" i="79" s="1"/>
  <c r="J190" i="79" s="1"/>
  <c r="H156" i="79"/>
  <c r="G156" i="79"/>
  <c r="H155" i="79"/>
  <c r="G155" i="79"/>
  <c r="H154" i="79"/>
  <c r="G154" i="79"/>
  <c r="H153" i="79"/>
  <c r="G153" i="79"/>
  <c r="H152" i="79"/>
  <c r="G152" i="79"/>
  <c r="G151" i="79"/>
  <c r="H148" i="79"/>
  <c r="G148" i="79"/>
  <c r="H145" i="79"/>
  <c r="F156" i="79"/>
  <c r="E156" i="79"/>
  <c r="D156" i="79"/>
  <c r="C156" i="79"/>
  <c r="B156" i="79"/>
  <c r="F155" i="79"/>
  <c r="E155" i="79"/>
  <c r="F154" i="79"/>
  <c r="E154" i="79"/>
  <c r="D154" i="79"/>
  <c r="F153" i="79"/>
  <c r="D153" i="79"/>
  <c r="C153" i="79"/>
  <c r="E152" i="79"/>
  <c r="D152" i="79"/>
  <c r="C152" i="79"/>
  <c r="F151" i="79"/>
  <c r="E151" i="79"/>
  <c r="D151" i="79"/>
  <c r="C151" i="79"/>
  <c r="B151" i="79"/>
  <c r="H150" i="79"/>
  <c r="G150" i="79"/>
  <c r="F150" i="79"/>
  <c r="E150" i="79"/>
  <c r="D150" i="79"/>
  <c r="C150" i="79"/>
  <c r="B150" i="79"/>
  <c r="H149" i="79"/>
  <c r="F149" i="79"/>
  <c r="E149" i="79"/>
  <c r="D149" i="79"/>
  <c r="C149" i="79"/>
  <c r="E148" i="79"/>
  <c r="D148" i="79"/>
  <c r="A127" i="79"/>
  <c r="A163" i="79" s="1"/>
  <c r="A174" i="79" s="1"/>
  <c r="A126" i="79"/>
  <c r="A162" i="79" s="1"/>
  <c r="A173" i="79" s="1"/>
  <c r="A116" i="79"/>
  <c r="A132" i="79" s="1"/>
  <c r="A147" i="79" s="1"/>
  <c r="A205" i="79" s="1"/>
  <c r="A88" i="79"/>
  <c r="A70" i="79"/>
  <c r="A55" i="79"/>
  <c r="A82" i="79" s="1"/>
  <c r="J52" i="79"/>
  <c r="G52" i="79"/>
  <c r="G130" i="79" s="1"/>
  <c r="F52" i="79"/>
  <c r="F130" i="79" s="1"/>
  <c r="E52" i="79"/>
  <c r="E130" i="79" s="1"/>
  <c r="D52" i="79"/>
  <c r="D130" i="79" s="1"/>
  <c r="C52" i="79"/>
  <c r="C130" i="79" s="1"/>
  <c r="B52" i="79"/>
  <c r="B130" i="79" s="1"/>
  <c r="B145" i="79" s="1"/>
  <c r="A52" i="79"/>
  <c r="A130" i="79" s="1"/>
  <c r="A160" i="79" s="1"/>
  <c r="A49" i="79"/>
  <c r="A95" i="79" s="1"/>
  <c r="A48" i="79"/>
  <c r="A94" i="79" s="1"/>
  <c r="A38" i="79"/>
  <c r="A84" i="79" s="1"/>
  <c r="A24" i="79"/>
  <c r="A9" i="79"/>
  <c r="A39" i="79" s="1"/>
  <c r="A85" i="79" s="1"/>
  <c r="C100" i="77"/>
  <c r="D100" i="77"/>
  <c r="C101" i="77"/>
  <c r="D101" i="77"/>
  <c r="C102" i="77"/>
  <c r="D102" i="77"/>
  <c r="I102" i="77" s="1"/>
  <c r="C103" i="77"/>
  <c r="D103" i="77"/>
  <c r="I103" i="77" s="1"/>
  <c r="J103" i="77" s="1"/>
  <c r="C104" i="77"/>
  <c r="D104" i="77"/>
  <c r="C105" i="77"/>
  <c r="D105" i="77"/>
  <c r="C106" i="77"/>
  <c r="D106" i="77"/>
  <c r="I106" i="77" s="1"/>
  <c r="C107" i="77"/>
  <c r="D107" i="77"/>
  <c r="I107" i="77" s="1"/>
  <c r="C108" i="77"/>
  <c r="D108" i="77"/>
  <c r="C109" i="77"/>
  <c r="D109" i="77"/>
  <c r="C110" i="77"/>
  <c r="D110" i="77"/>
  <c r="I110" i="77" s="1"/>
  <c r="C111" i="77"/>
  <c r="D111" i="77"/>
  <c r="I111" i="77" s="1"/>
  <c r="C112" i="77"/>
  <c r="D112" i="77"/>
  <c r="C113" i="77"/>
  <c r="D113" i="77"/>
  <c r="C114" i="77"/>
  <c r="D114" i="77"/>
  <c r="I114" i="77" s="1"/>
  <c r="C115" i="77"/>
  <c r="D115" i="77"/>
  <c r="I115" i="77" s="1"/>
  <c r="C116" i="77"/>
  <c r="D116" i="77"/>
  <c r="C117" i="77"/>
  <c r="D117" i="77"/>
  <c r="C118" i="77"/>
  <c r="D118" i="77"/>
  <c r="I118" i="77" s="1"/>
  <c r="C119" i="77"/>
  <c r="D119" i="77"/>
  <c r="I119" i="77" s="1"/>
  <c r="C120" i="77"/>
  <c r="D120" i="77"/>
  <c r="C121" i="77"/>
  <c r="D121" i="77"/>
  <c r="C122" i="77"/>
  <c r="I122" i="77" s="1"/>
  <c r="D122" i="77"/>
  <c r="D99" i="77"/>
  <c r="C99" i="77"/>
  <c r="C76" i="77"/>
  <c r="I76" i="77" s="1"/>
  <c r="D76" i="77"/>
  <c r="C77" i="77"/>
  <c r="D77" i="77"/>
  <c r="C78" i="77"/>
  <c r="I78" i="77" s="1"/>
  <c r="D78" i="77"/>
  <c r="C79" i="77"/>
  <c r="D79" i="77"/>
  <c r="C80" i="77"/>
  <c r="I80" i="77" s="1"/>
  <c r="J80" i="77" s="1"/>
  <c r="D80" i="77"/>
  <c r="C81" i="77"/>
  <c r="D81" i="77"/>
  <c r="C82" i="77"/>
  <c r="I82" i="77" s="1"/>
  <c r="D82" i="77"/>
  <c r="C83" i="77"/>
  <c r="D83" i="77"/>
  <c r="C84" i="77"/>
  <c r="I84" i="77" s="1"/>
  <c r="J84" i="77" s="1"/>
  <c r="D84" i="77"/>
  <c r="C85" i="77"/>
  <c r="D85" i="77"/>
  <c r="C86" i="77"/>
  <c r="I86" i="77" s="1"/>
  <c r="D86" i="77"/>
  <c r="C87" i="77"/>
  <c r="D87" i="77"/>
  <c r="C88" i="77"/>
  <c r="I88" i="77" s="1"/>
  <c r="J88" i="77" s="1"/>
  <c r="D88" i="77"/>
  <c r="C89" i="77"/>
  <c r="D89" i="77"/>
  <c r="C90" i="77"/>
  <c r="I90" i="77" s="1"/>
  <c r="D90" i="77"/>
  <c r="C91" i="77"/>
  <c r="D91" i="77"/>
  <c r="C92" i="77"/>
  <c r="I92" i="77" s="1"/>
  <c r="J92" i="77" s="1"/>
  <c r="D92" i="77"/>
  <c r="C93" i="77"/>
  <c r="D93" i="77"/>
  <c r="C94" i="77"/>
  <c r="I94" i="77" s="1"/>
  <c r="D94" i="77"/>
  <c r="C95" i="77"/>
  <c r="D95" i="77"/>
  <c r="C96" i="77"/>
  <c r="I96" i="77" s="1"/>
  <c r="J96" i="77" s="1"/>
  <c r="D96" i="77"/>
  <c r="C97" i="77"/>
  <c r="D97" i="77"/>
  <c r="C98" i="77"/>
  <c r="I98" i="77" s="1"/>
  <c r="D98" i="77"/>
  <c r="D75" i="77"/>
  <c r="C75" i="77"/>
  <c r="I75" i="77" s="1"/>
  <c r="C52" i="77"/>
  <c r="D52" i="77"/>
  <c r="C53" i="77"/>
  <c r="D53" i="77"/>
  <c r="C54" i="77"/>
  <c r="D54" i="77"/>
  <c r="C55" i="77"/>
  <c r="D55" i="77"/>
  <c r="C56" i="77"/>
  <c r="D56" i="77"/>
  <c r="C57" i="77"/>
  <c r="D57" i="77"/>
  <c r="C58" i="77"/>
  <c r="I58" i="77" s="1"/>
  <c r="D58" i="77"/>
  <c r="C59" i="77"/>
  <c r="I59" i="77" s="1"/>
  <c r="D59" i="77"/>
  <c r="C60" i="77"/>
  <c r="D60" i="77"/>
  <c r="C61" i="77"/>
  <c r="D61" i="77"/>
  <c r="C62" i="77"/>
  <c r="I62" i="77" s="1"/>
  <c r="D62" i="77"/>
  <c r="C63" i="77"/>
  <c r="I63" i="77" s="1"/>
  <c r="D63" i="77"/>
  <c r="C64" i="77"/>
  <c r="D64" i="77"/>
  <c r="C65" i="77"/>
  <c r="D65" i="77"/>
  <c r="C66" i="77"/>
  <c r="D66" i="77"/>
  <c r="C67" i="77"/>
  <c r="I67" i="77" s="1"/>
  <c r="D67" i="77"/>
  <c r="C68" i="77"/>
  <c r="D68" i="77"/>
  <c r="C69" i="77"/>
  <c r="D69" i="77"/>
  <c r="C70" i="77"/>
  <c r="D70" i="77"/>
  <c r="C71" i="77"/>
  <c r="D71" i="77"/>
  <c r="I71" i="77" s="1"/>
  <c r="C72" i="77"/>
  <c r="D72" i="77"/>
  <c r="C73" i="77"/>
  <c r="D73" i="77"/>
  <c r="C74" i="77"/>
  <c r="D74" i="77"/>
  <c r="I54" i="77"/>
  <c r="I55" i="77"/>
  <c r="I66" i="77"/>
  <c r="I70" i="77"/>
  <c r="D51" i="77"/>
  <c r="I51" i="77" s="1"/>
  <c r="C51" i="77"/>
  <c r="C28" i="77"/>
  <c r="D28" i="77"/>
  <c r="C29" i="77"/>
  <c r="D29" i="77"/>
  <c r="C30" i="77"/>
  <c r="D30" i="77"/>
  <c r="I30" i="77" s="1"/>
  <c r="C31" i="77"/>
  <c r="D31" i="77"/>
  <c r="C32" i="77"/>
  <c r="D32" i="77"/>
  <c r="C33" i="77"/>
  <c r="D33" i="77"/>
  <c r="C34" i="77"/>
  <c r="D34" i="77"/>
  <c r="I34" i="77" s="1"/>
  <c r="J34" i="77" s="1"/>
  <c r="C35" i="77"/>
  <c r="D35" i="77"/>
  <c r="I35" i="77" s="1"/>
  <c r="J35" i="77" s="1"/>
  <c r="C36" i="77"/>
  <c r="D36" i="77"/>
  <c r="C37" i="77"/>
  <c r="D37" i="77"/>
  <c r="C38" i="77"/>
  <c r="D38" i="77"/>
  <c r="I38" i="77" s="1"/>
  <c r="J38" i="77" s="1"/>
  <c r="C39" i="77"/>
  <c r="D39" i="77"/>
  <c r="C40" i="77"/>
  <c r="D40" i="77"/>
  <c r="C41" i="77"/>
  <c r="D41" i="77"/>
  <c r="C42" i="77"/>
  <c r="D42" i="77"/>
  <c r="I42" i="77" s="1"/>
  <c r="J42" i="77" s="1"/>
  <c r="C43" i="77"/>
  <c r="D43" i="77"/>
  <c r="I43" i="77" s="1"/>
  <c r="J43" i="77" s="1"/>
  <c r="C44" i="77"/>
  <c r="D44" i="77"/>
  <c r="C45" i="77"/>
  <c r="D45" i="77"/>
  <c r="C46" i="77"/>
  <c r="D46" i="77"/>
  <c r="I46" i="77" s="1"/>
  <c r="J46" i="77" s="1"/>
  <c r="C47" i="77"/>
  <c r="D47" i="77"/>
  <c r="C48" i="77"/>
  <c r="D48" i="77"/>
  <c r="C49" i="77"/>
  <c r="D49" i="77"/>
  <c r="C50" i="77"/>
  <c r="D50" i="77"/>
  <c r="I50" i="77" s="1"/>
  <c r="J50" i="77" s="1"/>
  <c r="D27" i="77"/>
  <c r="C27" i="77"/>
  <c r="I27" i="77" s="1"/>
  <c r="J27" i="77" s="1"/>
  <c r="K27" i="77" s="1"/>
  <c r="L27" i="77" s="1"/>
  <c r="C15" i="77"/>
  <c r="D15" i="77"/>
  <c r="I15" i="77" s="1"/>
  <c r="C16" i="77"/>
  <c r="D16" i="77"/>
  <c r="C17" i="77"/>
  <c r="D17" i="77"/>
  <c r="I17" i="77" s="1"/>
  <c r="J17" i="77" s="1"/>
  <c r="K17" i="77" s="1"/>
  <c r="L17" i="77" s="1"/>
  <c r="C18" i="77"/>
  <c r="D18" i="77"/>
  <c r="I18" i="77" s="1"/>
  <c r="C19" i="77"/>
  <c r="D19" i="77"/>
  <c r="I19" i="77" s="1"/>
  <c r="C20" i="77"/>
  <c r="D20" i="77"/>
  <c r="C21" i="77"/>
  <c r="D21" i="77"/>
  <c r="I21" i="77" s="1"/>
  <c r="J21" i="77" s="1"/>
  <c r="K21" i="77" s="1"/>
  <c r="L21" i="77" s="1"/>
  <c r="C22" i="77"/>
  <c r="D22" i="77"/>
  <c r="I22" i="77" s="1"/>
  <c r="C23" i="77"/>
  <c r="D23" i="77"/>
  <c r="I23" i="77" s="1"/>
  <c r="C24" i="77"/>
  <c r="D24" i="77"/>
  <c r="C25" i="77"/>
  <c r="D25" i="77"/>
  <c r="I25" i="77" s="1"/>
  <c r="J25" i="77" s="1"/>
  <c r="K25" i="77" s="1"/>
  <c r="L25" i="77" s="1"/>
  <c r="C26" i="77"/>
  <c r="D26" i="77"/>
  <c r="I26" i="77" s="1"/>
  <c r="C4" i="77"/>
  <c r="I4" i="77" s="1"/>
  <c r="J4" i="77" s="1"/>
  <c r="D4" i="77"/>
  <c r="C5" i="77"/>
  <c r="D5" i="77"/>
  <c r="C6" i="77"/>
  <c r="D6" i="77"/>
  <c r="I6" i="77" s="1"/>
  <c r="C7" i="77"/>
  <c r="D7" i="77"/>
  <c r="C8" i="77"/>
  <c r="I8" i="77" s="1"/>
  <c r="J8" i="77" s="1"/>
  <c r="D8" i="77"/>
  <c r="C9" i="77"/>
  <c r="D9" i="77"/>
  <c r="C10" i="77"/>
  <c r="D10" i="77"/>
  <c r="I10" i="77" s="1"/>
  <c r="C11" i="77"/>
  <c r="D11" i="77"/>
  <c r="I11" i="77" s="1"/>
  <c r="C12" i="77"/>
  <c r="D12" i="77"/>
  <c r="I12" i="77" s="1"/>
  <c r="J12" i="77" s="1"/>
  <c r="C13" i="77"/>
  <c r="D13" i="77"/>
  <c r="C14" i="77"/>
  <c r="I14" i="77" s="1"/>
  <c r="D14" i="77"/>
  <c r="D3" i="77"/>
  <c r="C3" i="77"/>
  <c r="I146" i="77"/>
  <c r="I143" i="77"/>
  <c r="I141" i="77"/>
  <c r="I138" i="77"/>
  <c r="I134" i="77"/>
  <c r="I144" i="77"/>
  <c r="I131" i="77"/>
  <c r="I129" i="77"/>
  <c r="I128" i="77"/>
  <c r="I140" i="77"/>
  <c r="I139" i="77"/>
  <c r="I126" i="77"/>
  <c r="I124" i="77"/>
  <c r="I136" i="77"/>
  <c r="I121" i="77"/>
  <c r="I120" i="77"/>
  <c r="I117" i="77"/>
  <c r="I116" i="77"/>
  <c r="I113" i="77"/>
  <c r="I112" i="77"/>
  <c r="B110" i="77"/>
  <c r="I109" i="77"/>
  <c r="B109" i="77"/>
  <c r="I108" i="77"/>
  <c r="J108" i="77" s="1"/>
  <c r="B108" i="77"/>
  <c r="B107" i="77"/>
  <c r="B106" i="77"/>
  <c r="I105" i="77"/>
  <c r="B105" i="77"/>
  <c r="I104" i="77"/>
  <c r="J104" i="77" s="1"/>
  <c r="B104" i="77"/>
  <c r="B103" i="77"/>
  <c r="B102" i="77"/>
  <c r="I101" i="77"/>
  <c r="B101" i="77"/>
  <c r="I100" i="77"/>
  <c r="J100" i="77" s="1"/>
  <c r="B100" i="77"/>
  <c r="B99" i="77"/>
  <c r="B98" i="77"/>
  <c r="I97" i="77"/>
  <c r="B97" i="77"/>
  <c r="B96" i="77"/>
  <c r="I95" i="77"/>
  <c r="B95" i="77"/>
  <c r="B94" i="77"/>
  <c r="I93" i="77"/>
  <c r="B93" i="77"/>
  <c r="B92" i="77"/>
  <c r="I91" i="77"/>
  <c r="B91" i="77"/>
  <c r="B90" i="77"/>
  <c r="I89" i="77"/>
  <c r="B89" i="77"/>
  <c r="B88" i="77"/>
  <c r="I87" i="77"/>
  <c r="B87" i="77"/>
  <c r="B86" i="77"/>
  <c r="I85" i="77"/>
  <c r="B85" i="77"/>
  <c r="B84" i="77"/>
  <c r="I83" i="77"/>
  <c r="B83" i="77"/>
  <c r="B82" i="77"/>
  <c r="I81" i="77"/>
  <c r="B81" i="77"/>
  <c r="B80" i="77"/>
  <c r="I79" i="77"/>
  <c r="B79" i="77"/>
  <c r="B78" i="77"/>
  <c r="I77" i="77"/>
  <c r="B77" i="77"/>
  <c r="B76" i="77"/>
  <c r="B75" i="77"/>
  <c r="B158" i="77" s="1"/>
  <c r="I74" i="77"/>
  <c r="B74" i="77"/>
  <c r="I73" i="77"/>
  <c r="B73" i="77"/>
  <c r="I72" i="77"/>
  <c r="J72" i="77" s="1"/>
  <c r="B72" i="77"/>
  <c r="B71" i="77"/>
  <c r="B70" i="77"/>
  <c r="I69" i="77"/>
  <c r="B69" i="77"/>
  <c r="I68" i="77"/>
  <c r="J68" i="77" s="1"/>
  <c r="B68" i="77"/>
  <c r="B67" i="77"/>
  <c r="B66" i="77"/>
  <c r="I65" i="77"/>
  <c r="B65" i="77"/>
  <c r="I64" i="77"/>
  <c r="J64" i="77" s="1"/>
  <c r="B64" i="77"/>
  <c r="B63" i="77"/>
  <c r="B62" i="77"/>
  <c r="I61" i="77"/>
  <c r="B61" i="77"/>
  <c r="I60" i="77"/>
  <c r="B60" i="77"/>
  <c r="B59" i="77"/>
  <c r="B58" i="77"/>
  <c r="I57" i="77"/>
  <c r="B57" i="77"/>
  <c r="I56" i="77"/>
  <c r="B56" i="77"/>
  <c r="B55" i="77"/>
  <c r="B54" i="77"/>
  <c r="I53" i="77"/>
  <c r="B53" i="77"/>
  <c r="I52" i="77"/>
  <c r="B52" i="77"/>
  <c r="B51" i="77"/>
  <c r="B50" i="77"/>
  <c r="I49" i="77"/>
  <c r="B49" i="77"/>
  <c r="I48" i="77"/>
  <c r="B48" i="77"/>
  <c r="I47" i="77"/>
  <c r="J47" i="77" s="1"/>
  <c r="B47" i="77"/>
  <c r="B46" i="77"/>
  <c r="I45" i="77"/>
  <c r="J45" i="77" s="1"/>
  <c r="B45" i="77"/>
  <c r="I44" i="77"/>
  <c r="J44" i="77" s="1"/>
  <c r="B44" i="77"/>
  <c r="B43" i="77"/>
  <c r="B42" i="77"/>
  <c r="I41" i="77"/>
  <c r="J41" i="77" s="1"/>
  <c r="B41" i="77"/>
  <c r="I40" i="77"/>
  <c r="J40" i="77" s="1"/>
  <c r="B40" i="77"/>
  <c r="I39" i="77"/>
  <c r="J39" i="77" s="1"/>
  <c r="B39" i="77"/>
  <c r="B155" i="77" s="1"/>
  <c r="B38" i="77"/>
  <c r="I37" i="77"/>
  <c r="J37" i="77" s="1"/>
  <c r="B37" i="77"/>
  <c r="I36" i="77"/>
  <c r="J36" i="77" s="1"/>
  <c r="B36" i="77"/>
  <c r="B35" i="77"/>
  <c r="B34" i="77"/>
  <c r="I33" i="77"/>
  <c r="J33" i="77" s="1"/>
  <c r="B33" i="77"/>
  <c r="I32" i="77"/>
  <c r="J32" i="77" s="1"/>
  <c r="B32" i="77"/>
  <c r="B154" i="77" s="1"/>
  <c r="I31" i="77"/>
  <c r="J31" i="77" s="1"/>
  <c r="B31" i="77"/>
  <c r="B30" i="77"/>
  <c r="I29" i="77"/>
  <c r="J29" i="77" s="1"/>
  <c r="M29" i="77" s="1"/>
  <c r="B29" i="77"/>
  <c r="I28" i="77"/>
  <c r="J28" i="77" s="1"/>
  <c r="M28" i="77" s="1"/>
  <c r="B28" i="77"/>
  <c r="B27" i="77"/>
  <c r="B26" i="77"/>
  <c r="B25" i="77"/>
  <c r="I24" i="77"/>
  <c r="J24" i="77" s="1"/>
  <c r="K24" i="77" s="1"/>
  <c r="L24" i="77" s="1"/>
  <c r="B24" i="77"/>
  <c r="B23" i="77"/>
  <c r="B22" i="77"/>
  <c r="B21" i="77"/>
  <c r="I20" i="77"/>
  <c r="J20" i="77" s="1"/>
  <c r="K20" i="77" s="1"/>
  <c r="L20" i="77" s="1"/>
  <c r="B20" i="77"/>
  <c r="B19" i="77"/>
  <c r="B18" i="77"/>
  <c r="B17" i="77"/>
  <c r="I16" i="77"/>
  <c r="J16" i="77" s="1"/>
  <c r="K16" i="77" s="1"/>
  <c r="L16" i="77" s="1"/>
  <c r="B16" i="77"/>
  <c r="B15" i="77"/>
  <c r="B14" i="77"/>
  <c r="I13" i="77"/>
  <c r="J13" i="77" s="1"/>
  <c r="K13" i="77" s="1"/>
  <c r="L13" i="77" s="1"/>
  <c r="B13" i="77"/>
  <c r="B12" i="77"/>
  <c r="B11" i="77"/>
  <c r="B10" i="77"/>
  <c r="I9" i="77"/>
  <c r="J9" i="77" s="1"/>
  <c r="K9" i="77" s="1"/>
  <c r="L9" i="77" s="1"/>
  <c r="B9" i="77"/>
  <c r="B8" i="77"/>
  <c r="I7" i="77"/>
  <c r="B7" i="77"/>
  <c r="B6" i="77"/>
  <c r="I5" i="77"/>
  <c r="J5" i="77" s="1"/>
  <c r="K5" i="77" s="1"/>
  <c r="L5" i="77" s="1"/>
  <c r="B5" i="77"/>
  <c r="B4" i="77"/>
  <c r="B3" i="77"/>
  <c r="I111" i="72"/>
  <c r="A10" i="79" l="1"/>
  <c r="A11" i="79" s="1"/>
  <c r="A119" i="79" s="1"/>
  <c r="A135" i="79" s="1"/>
  <c r="A150" i="79" s="1"/>
  <c r="A208" i="79" s="1"/>
  <c r="A25" i="79"/>
  <c r="A57" i="79"/>
  <c r="B295" i="79"/>
  <c r="J295" i="79" s="1"/>
  <c r="B512" i="79"/>
  <c r="B364" i="79"/>
  <c r="B373" i="79" s="1"/>
  <c r="C373" i="79" s="1"/>
  <c r="B296" i="79"/>
  <c r="J296" i="79" s="1"/>
  <c r="B297" i="79"/>
  <c r="J297" i="79" s="1"/>
  <c r="B298" i="79"/>
  <c r="J298" i="79" s="1"/>
  <c r="B299" i="79"/>
  <c r="J299" i="79" s="1"/>
  <c r="A117" i="79"/>
  <c r="A133" i="79" s="1"/>
  <c r="A148" i="79" s="1"/>
  <c r="A206" i="79" s="1"/>
  <c r="A71" i="79"/>
  <c r="A166" i="79"/>
  <c r="A171" i="79" s="1"/>
  <c r="A177" i="79"/>
  <c r="F152" i="79"/>
  <c r="H151" i="79"/>
  <c r="E160" i="79"/>
  <c r="E145" i="79"/>
  <c r="D160" i="79"/>
  <c r="D145" i="79"/>
  <c r="A58" i="79"/>
  <c r="D155" i="79"/>
  <c r="B160" i="79"/>
  <c r="C160" i="79"/>
  <c r="C145" i="79"/>
  <c r="A68" i="79"/>
  <c r="A195" i="79"/>
  <c r="A179" i="79"/>
  <c r="A192" i="79" s="1"/>
  <c r="A198" i="79" s="1"/>
  <c r="A221" i="79" s="1"/>
  <c r="A196" i="79"/>
  <c r="A180" i="79"/>
  <c r="A193" i="79" s="1"/>
  <c r="A199" i="79" s="1"/>
  <c r="A222" i="79" s="1"/>
  <c r="B492" i="79"/>
  <c r="B501" i="79" s="1"/>
  <c r="C501" i="79" s="1"/>
  <c r="B416" i="79"/>
  <c r="D416" i="79" s="1"/>
  <c r="E416" i="79" s="1"/>
  <c r="D410" i="79"/>
  <c r="E410" i="79" s="1"/>
  <c r="F160" i="79"/>
  <c r="F145" i="79"/>
  <c r="B154" i="79"/>
  <c r="B155" i="79"/>
  <c r="G149" i="79"/>
  <c r="B532" i="79"/>
  <c r="C532" i="79" s="1"/>
  <c r="B384" i="79"/>
  <c r="D384" i="79" s="1"/>
  <c r="E384" i="79" s="1"/>
  <c r="D378" i="79"/>
  <c r="E378" i="79" s="1"/>
  <c r="G160" i="79"/>
  <c r="G145" i="79"/>
  <c r="C154" i="79"/>
  <c r="C155" i="79"/>
  <c r="A67" i="79"/>
  <c r="B148" i="79"/>
  <c r="J294" i="79"/>
  <c r="C148" i="79"/>
  <c r="B149" i="79"/>
  <c r="E153" i="79"/>
  <c r="B152" i="79"/>
  <c r="B153" i="79"/>
  <c r="B352" i="79"/>
  <c r="D352" i="79" s="1"/>
  <c r="E352" i="79" s="1"/>
  <c r="D345" i="79"/>
  <c r="E345" i="79" s="1"/>
  <c r="B428" i="79"/>
  <c r="B437" i="79" s="1"/>
  <c r="C437" i="79" s="1"/>
  <c r="B405" i="79"/>
  <c r="C405" i="79" s="1"/>
  <c r="B460" i="79"/>
  <c r="B469" i="79" s="1"/>
  <c r="C469" i="79" s="1"/>
  <c r="D288" i="79"/>
  <c r="E288" i="79" s="1"/>
  <c r="B319" i="79"/>
  <c r="D319" i="79" s="1"/>
  <c r="E319" i="79" s="1"/>
  <c r="D506" i="79"/>
  <c r="E506" i="79" s="1"/>
  <c r="D312" i="79"/>
  <c r="E312" i="79" s="1"/>
  <c r="B448" i="79"/>
  <c r="D448" i="79" s="1"/>
  <c r="E448" i="79" s="1"/>
  <c r="D442" i="79"/>
  <c r="E442" i="79" s="1"/>
  <c r="B480" i="79"/>
  <c r="D480" i="79" s="1"/>
  <c r="E480" i="79" s="1"/>
  <c r="D474" i="79"/>
  <c r="E474" i="79" s="1"/>
  <c r="D512" i="79"/>
  <c r="E512" i="79" s="1"/>
  <c r="I153" i="77"/>
  <c r="E117" i="79" s="1"/>
  <c r="M20" i="77"/>
  <c r="I99" i="77"/>
  <c r="J99" i="77" s="1"/>
  <c r="N100" i="77" s="1"/>
  <c r="O100" i="77" s="1"/>
  <c r="K31" i="77"/>
  <c r="L31" i="77" s="1"/>
  <c r="M31" i="77"/>
  <c r="N28" i="77"/>
  <c r="O28" i="77" s="1"/>
  <c r="I154" i="77"/>
  <c r="E118" i="79" s="1"/>
  <c r="M16" i="77"/>
  <c r="M24" i="77"/>
  <c r="K4" i="77"/>
  <c r="L4" i="77" s="1"/>
  <c r="M4" i="77"/>
  <c r="K12" i="77"/>
  <c r="L12" i="77" s="1"/>
  <c r="M12" i="77"/>
  <c r="K8" i="77"/>
  <c r="L8" i="77" s="1"/>
  <c r="M8" i="77"/>
  <c r="N32" i="77"/>
  <c r="O32" i="77" s="1"/>
  <c r="M32" i="77"/>
  <c r="K32" i="77"/>
  <c r="L32" i="77" s="1"/>
  <c r="N36" i="77"/>
  <c r="O36" i="77" s="1"/>
  <c r="M36" i="77"/>
  <c r="K36" i="77"/>
  <c r="L36" i="77" s="1"/>
  <c r="N42" i="77"/>
  <c r="O42" i="77" s="1"/>
  <c r="M42" i="77"/>
  <c r="K42" i="77"/>
  <c r="L42" i="77" s="1"/>
  <c r="K50" i="77"/>
  <c r="L50" i="77" s="1"/>
  <c r="M50" i="77"/>
  <c r="M88" i="77"/>
  <c r="K88" i="77"/>
  <c r="L88" i="77" s="1"/>
  <c r="J6" i="77"/>
  <c r="B156" i="77"/>
  <c r="J95" i="77"/>
  <c r="N96" i="77" s="1"/>
  <c r="O96" i="77" s="1"/>
  <c r="B160" i="77"/>
  <c r="M9" i="77"/>
  <c r="J11" i="77"/>
  <c r="N12" i="77" s="1"/>
  <c r="O12" i="77" s="1"/>
  <c r="M17" i="77"/>
  <c r="J19" i="77"/>
  <c r="N20" i="77" s="1"/>
  <c r="O20" i="77" s="1"/>
  <c r="M25" i="77"/>
  <c r="K28" i="77"/>
  <c r="L28" i="77" s="1"/>
  <c r="I156" i="77"/>
  <c r="E120" i="79" s="1"/>
  <c r="J51" i="77"/>
  <c r="B157" i="77"/>
  <c r="M72" i="77"/>
  <c r="K72" i="77"/>
  <c r="L72" i="77" s="1"/>
  <c r="N34" i="77"/>
  <c r="O34" i="77" s="1"/>
  <c r="M34" i="77"/>
  <c r="K34" i="77"/>
  <c r="L34" i="77" s="1"/>
  <c r="N38" i="77"/>
  <c r="O38" i="77" s="1"/>
  <c r="M38" i="77"/>
  <c r="K38" i="77"/>
  <c r="L38" i="77" s="1"/>
  <c r="N40" i="77"/>
  <c r="O40" i="77" s="1"/>
  <c r="M40" i="77"/>
  <c r="K40" i="77"/>
  <c r="L40" i="77" s="1"/>
  <c r="N44" i="77"/>
  <c r="O44" i="77" s="1"/>
  <c r="M44" i="77"/>
  <c r="K44" i="77"/>
  <c r="L44" i="77" s="1"/>
  <c r="N46" i="77"/>
  <c r="O46" i="77" s="1"/>
  <c r="M46" i="77"/>
  <c r="K46" i="77"/>
  <c r="L46" i="77" s="1"/>
  <c r="J14" i="77"/>
  <c r="J22" i="77"/>
  <c r="K29" i="77"/>
  <c r="L29" i="77" s="1"/>
  <c r="M92" i="77"/>
  <c r="K92" i="77"/>
  <c r="L92" i="77" s="1"/>
  <c r="N9" i="77"/>
  <c r="O9" i="77" s="1"/>
  <c r="N17" i="77"/>
  <c r="O17" i="77" s="1"/>
  <c r="N25" i="77"/>
  <c r="O25" i="77" s="1"/>
  <c r="N29" i="77"/>
  <c r="O29" i="77" s="1"/>
  <c r="I155" i="77"/>
  <c r="E119" i="79" s="1"/>
  <c r="J63" i="77"/>
  <c r="N64" i="77" s="1"/>
  <c r="O64" i="77" s="1"/>
  <c r="I157" i="77"/>
  <c r="E121" i="79" s="1"/>
  <c r="J66" i="77"/>
  <c r="J76" i="77"/>
  <c r="I158" i="77"/>
  <c r="E122" i="79" s="1"/>
  <c r="J79" i="77"/>
  <c r="N80" i="77" s="1"/>
  <c r="O80" i="77" s="1"/>
  <c r="M96" i="77"/>
  <c r="K96" i="77"/>
  <c r="L96" i="77" s="1"/>
  <c r="N33" i="77"/>
  <c r="O33" i="77" s="1"/>
  <c r="M33" i="77"/>
  <c r="K33" i="77"/>
  <c r="L33" i="77" s="1"/>
  <c r="N37" i="77"/>
  <c r="O37" i="77" s="1"/>
  <c r="M37" i="77"/>
  <c r="K37" i="77"/>
  <c r="L37" i="77" s="1"/>
  <c r="N43" i="77"/>
  <c r="O43" i="77" s="1"/>
  <c r="M43" i="77"/>
  <c r="K43" i="77"/>
  <c r="L43" i="77" s="1"/>
  <c r="N47" i="77"/>
  <c r="O47" i="77" s="1"/>
  <c r="M47" i="77"/>
  <c r="K47" i="77"/>
  <c r="L47" i="77" s="1"/>
  <c r="M100" i="77"/>
  <c r="K100" i="77"/>
  <c r="L100" i="77" s="1"/>
  <c r="B153" i="77"/>
  <c r="J18" i="77"/>
  <c r="B159" i="77"/>
  <c r="M5" i="77"/>
  <c r="J7" i="77"/>
  <c r="N8" i="77" s="1"/>
  <c r="O8" i="77" s="1"/>
  <c r="M13" i="77"/>
  <c r="M21" i="77"/>
  <c r="J23" i="77"/>
  <c r="N24" i="77" s="1"/>
  <c r="O24" i="77" s="1"/>
  <c r="M27" i="77"/>
  <c r="J30" i="77"/>
  <c r="N31" i="77" s="1"/>
  <c r="O31" i="77" s="1"/>
  <c r="M64" i="77"/>
  <c r="K64" i="77"/>
  <c r="L64" i="77" s="1"/>
  <c r="M84" i="77"/>
  <c r="K84" i="77"/>
  <c r="L84" i="77" s="1"/>
  <c r="I159" i="77"/>
  <c r="E123" i="79" s="1"/>
  <c r="J87" i="77"/>
  <c r="N104" i="77"/>
  <c r="O104" i="77" s="1"/>
  <c r="M104" i="77"/>
  <c r="K104" i="77"/>
  <c r="L104" i="77" s="1"/>
  <c r="N35" i="77"/>
  <c r="O35" i="77" s="1"/>
  <c r="M35" i="77"/>
  <c r="K35" i="77"/>
  <c r="L35" i="77" s="1"/>
  <c r="N39" i="77"/>
  <c r="O39" i="77" s="1"/>
  <c r="M39" i="77"/>
  <c r="K39" i="77"/>
  <c r="L39" i="77" s="1"/>
  <c r="N41" i="77"/>
  <c r="O41" i="77" s="1"/>
  <c r="M41" i="77"/>
  <c r="K41" i="77"/>
  <c r="L41" i="77" s="1"/>
  <c r="N45" i="77"/>
  <c r="O45" i="77" s="1"/>
  <c r="M45" i="77"/>
  <c r="K45" i="77"/>
  <c r="L45" i="77" s="1"/>
  <c r="M103" i="77"/>
  <c r="K103" i="77"/>
  <c r="L103" i="77" s="1"/>
  <c r="J10" i="77"/>
  <c r="J26" i="77"/>
  <c r="N27" i="77" s="1"/>
  <c r="O27" i="77" s="1"/>
  <c r="M80" i="77"/>
  <c r="K80" i="77"/>
  <c r="L80" i="77" s="1"/>
  <c r="N5" i="77"/>
  <c r="O5" i="77" s="1"/>
  <c r="N13" i="77"/>
  <c r="O13" i="77" s="1"/>
  <c r="N21" i="77"/>
  <c r="O21" i="77" s="1"/>
  <c r="J48" i="77"/>
  <c r="M68" i="77"/>
  <c r="K68" i="77"/>
  <c r="L68" i="77" s="1"/>
  <c r="J71" i="77"/>
  <c r="N72" i="77" s="1"/>
  <c r="O72" i="77" s="1"/>
  <c r="J74" i="77"/>
  <c r="M108" i="77"/>
  <c r="K108" i="77"/>
  <c r="L108" i="77" s="1"/>
  <c r="I161" i="77"/>
  <c r="E125" i="79" s="1"/>
  <c r="I137" i="77"/>
  <c r="I125" i="77"/>
  <c r="J82" i="77"/>
  <c r="J90" i="77"/>
  <c r="J98" i="77"/>
  <c r="J106" i="77"/>
  <c r="J53" i="77"/>
  <c r="J55" i="77"/>
  <c r="J57" i="77"/>
  <c r="J59" i="77"/>
  <c r="J61" i="77"/>
  <c r="J69" i="77"/>
  <c r="J77" i="77"/>
  <c r="J85" i="77"/>
  <c r="J93" i="77"/>
  <c r="J101" i="77"/>
  <c r="J109" i="77"/>
  <c r="I132" i="77"/>
  <c r="J67" i="77"/>
  <c r="N68" i="77" s="1"/>
  <c r="O68" i="77" s="1"/>
  <c r="J75" i="77"/>
  <c r="J83" i="77"/>
  <c r="J91" i="77"/>
  <c r="N92" i="77" s="1"/>
  <c r="O92" i="77" s="1"/>
  <c r="J107" i="77"/>
  <c r="I142" i="77"/>
  <c r="I130" i="77"/>
  <c r="B152" i="77"/>
  <c r="J15" i="77"/>
  <c r="J52" i="77"/>
  <c r="J62" i="77"/>
  <c r="J70" i="77"/>
  <c r="J78" i="77"/>
  <c r="J86" i="77"/>
  <c r="J94" i="77"/>
  <c r="J102" i="77"/>
  <c r="N103" i="77" s="1"/>
  <c r="O103" i="77" s="1"/>
  <c r="J110" i="77"/>
  <c r="I145" i="77"/>
  <c r="I133" i="77"/>
  <c r="J49" i="77"/>
  <c r="N50" i="77" s="1"/>
  <c r="O50" i="77" s="1"/>
  <c r="J54" i="77"/>
  <c r="J56" i="77"/>
  <c r="J58" i="77"/>
  <c r="J60" i="77"/>
  <c r="J65" i="77"/>
  <c r="J73" i="77"/>
  <c r="J81" i="77"/>
  <c r="J89" i="77"/>
  <c r="J97" i="77"/>
  <c r="J105" i="77"/>
  <c r="I127" i="77"/>
  <c r="A12" i="79" l="1"/>
  <c r="A27" i="79"/>
  <c r="A73" i="79"/>
  <c r="A72" i="79"/>
  <c r="A41" i="79"/>
  <c r="A87" i="79" s="1"/>
  <c r="A40" i="79"/>
  <c r="A86" i="79" s="1"/>
  <c r="A26" i="79"/>
  <c r="A118" i="79"/>
  <c r="A134" i="79" s="1"/>
  <c r="A149" i="79" s="1"/>
  <c r="A207" i="79" s="1"/>
  <c r="B300" i="79"/>
  <c r="E166" i="79"/>
  <c r="E171" i="79" s="1"/>
  <c r="E177" i="79"/>
  <c r="E183" i="79" s="1"/>
  <c r="E190" i="79" s="1"/>
  <c r="C203" i="79" s="1"/>
  <c r="C219" i="79" s="1"/>
  <c r="G166" i="79"/>
  <c r="G171" i="79" s="1"/>
  <c r="G177" i="79"/>
  <c r="G183" i="79" s="1"/>
  <c r="G190" i="79" s="1"/>
  <c r="F177" i="79"/>
  <c r="F183" i="79" s="1"/>
  <c r="F190" i="79" s="1"/>
  <c r="D203" i="79" s="1"/>
  <c r="D219" i="79" s="1"/>
  <c r="F166" i="79"/>
  <c r="F171" i="79" s="1"/>
  <c r="A120" i="79"/>
  <c r="A136" i="79" s="1"/>
  <c r="A151" i="79" s="1"/>
  <c r="A209" i="79" s="1"/>
  <c r="A28" i="79"/>
  <c r="A13" i="79"/>
  <c r="A74" i="79"/>
  <c r="D166" i="79"/>
  <c r="D171" i="79" s="1"/>
  <c r="D177" i="79"/>
  <c r="D183" i="79" s="1"/>
  <c r="D190" i="79" s="1"/>
  <c r="B166" i="79"/>
  <c r="B171" i="79" s="1"/>
  <c r="B177" i="79"/>
  <c r="B183" i="79" s="1"/>
  <c r="C166" i="79"/>
  <c r="C171" i="79" s="1"/>
  <c r="C177" i="79"/>
  <c r="C183" i="79" s="1"/>
  <c r="C190" i="79" s="1"/>
  <c r="I160" i="77"/>
  <c r="E124" i="79" s="1"/>
  <c r="N110" i="77"/>
  <c r="O110" i="77" s="1"/>
  <c r="M110" i="77"/>
  <c r="K110" i="77"/>
  <c r="L110" i="77" s="1"/>
  <c r="N90" i="77"/>
  <c r="O90" i="77" s="1"/>
  <c r="M90" i="77"/>
  <c r="K90" i="77"/>
  <c r="L90" i="77" s="1"/>
  <c r="N109" i="77"/>
  <c r="O109" i="77" s="1"/>
  <c r="M109" i="77"/>
  <c r="K109" i="77"/>
  <c r="L109" i="77" s="1"/>
  <c r="N82" i="77"/>
  <c r="O82" i="77" s="1"/>
  <c r="M82" i="77"/>
  <c r="K82" i="77"/>
  <c r="L82" i="77" s="1"/>
  <c r="N74" i="77"/>
  <c r="O74" i="77" s="1"/>
  <c r="M74" i="77"/>
  <c r="K74" i="77"/>
  <c r="L74" i="77" s="1"/>
  <c r="N89" i="77"/>
  <c r="O89" i="77" s="1"/>
  <c r="M89" i="77"/>
  <c r="K89" i="77"/>
  <c r="L89" i="77" s="1"/>
  <c r="N94" i="77"/>
  <c r="O94" i="77" s="1"/>
  <c r="M94" i="77"/>
  <c r="K94" i="77"/>
  <c r="L94" i="77" s="1"/>
  <c r="N55" i="77"/>
  <c r="O55" i="77" s="1"/>
  <c r="K55" i="77"/>
  <c r="L55" i="77" s="1"/>
  <c r="M55" i="77"/>
  <c r="N87" i="77"/>
  <c r="O87" i="77" s="1"/>
  <c r="M87" i="77"/>
  <c r="K87" i="77"/>
  <c r="L87" i="77" s="1"/>
  <c r="N86" i="77"/>
  <c r="O86" i="77" s="1"/>
  <c r="M86" i="77"/>
  <c r="K86" i="77"/>
  <c r="L86" i="77" s="1"/>
  <c r="N91" i="77"/>
  <c r="O91" i="77" s="1"/>
  <c r="M91" i="77"/>
  <c r="K91" i="77"/>
  <c r="L91" i="77" s="1"/>
  <c r="N93" i="77"/>
  <c r="O93" i="77" s="1"/>
  <c r="M93" i="77"/>
  <c r="K93" i="77"/>
  <c r="L93" i="77" s="1"/>
  <c r="N83" i="77"/>
  <c r="O83" i="77" s="1"/>
  <c r="M83" i="77"/>
  <c r="K83" i="77"/>
  <c r="L83" i="77" s="1"/>
  <c r="N70" i="77"/>
  <c r="O70" i="77" s="1"/>
  <c r="M70" i="77"/>
  <c r="K70" i="77"/>
  <c r="L70" i="77" s="1"/>
  <c r="N75" i="77"/>
  <c r="O75" i="77" s="1"/>
  <c r="M75" i="77"/>
  <c r="K75" i="77"/>
  <c r="L75" i="77" s="1"/>
  <c r="N77" i="77"/>
  <c r="O77" i="77" s="1"/>
  <c r="M77" i="77"/>
  <c r="K77" i="77"/>
  <c r="L77" i="77" s="1"/>
  <c r="K26" i="77"/>
  <c r="L26" i="77" s="1"/>
  <c r="M26" i="77"/>
  <c r="N26" i="77"/>
  <c r="O26" i="77" s="1"/>
  <c r="K23" i="77"/>
  <c r="L23" i="77" s="1"/>
  <c r="M23" i="77"/>
  <c r="N23" i="77"/>
  <c r="O23" i="77" s="1"/>
  <c r="K18" i="77"/>
  <c r="L18" i="77" s="1"/>
  <c r="M18" i="77"/>
  <c r="N18" i="77"/>
  <c r="O18" i="77" s="1"/>
  <c r="N66" i="77"/>
  <c r="O66" i="77" s="1"/>
  <c r="M66" i="77"/>
  <c r="K66" i="77"/>
  <c r="L66" i="77" s="1"/>
  <c r="K14" i="77"/>
  <c r="L14" i="77" s="1"/>
  <c r="N14" i="77"/>
  <c r="O14" i="77" s="1"/>
  <c r="M14" i="77"/>
  <c r="N95" i="77"/>
  <c r="O95" i="77" s="1"/>
  <c r="M95" i="77"/>
  <c r="K95" i="77"/>
  <c r="L95" i="77" s="1"/>
  <c r="N105" i="77"/>
  <c r="O105" i="77" s="1"/>
  <c r="M105" i="77"/>
  <c r="K105" i="77"/>
  <c r="L105" i="77" s="1"/>
  <c r="K15" i="77"/>
  <c r="L15" i="77" s="1"/>
  <c r="N15" i="77"/>
  <c r="O15" i="77" s="1"/>
  <c r="M15" i="77"/>
  <c r="N101" i="77"/>
  <c r="O101" i="77" s="1"/>
  <c r="M101" i="77"/>
  <c r="K101" i="77"/>
  <c r="L101" i="77" s="1"/>
  <c r="N71" i="77"/>
  <c r="O71" i="77" s="1"/>
  <c r="M71" i="77"/>
  <c r="K71" i="77"/>
  <c r="L71" i="77" s="1"/>
  <c r="N30" i="77"/>
  <c r="O30" i="77" s="1"/>
  <c r="K30" i="77"/>
  <c r="L30" i="77" s="1"/>
  <c r="M30" i="77"/>
  <c r="N81" i="77"/>
  <c r="O81" i="77" s="1"/>
  <c r="M81" i="77"/>
  <c r="K81" i="77"/>
  <c r="L81" i="77" s="1"/>
  <c r="N53" i="77"/>
  <c r="O53" i="77" s="1"/>
  <c r="K53" i="77"/>
  <c r="L53" i="77" s="1"/>
  <c r="M53" i="77"/>
  <c r="K19" i="77"/>
  <c r="L19" i="77" s="1"/>
  <c r="N19" i="77"/>
  <c r="O19" i="77" s="1"/>
  <c r="M19" i="77"/>
  <c r="N78" i="77"/>
  <c r="O78" i="77" s="1"/>
  <c r="M78" i="77"/>
  <c r="K78" i="77"/>
  <c r="L78" i="77" s="1"/>
  <c r="N85" i="77"/>
  <c r="O85" i="77" s="1"/>
  <c r="M85" i="77"/>
  <c r="K85" i="77"/>
  <c r="L85" i="77" s="1"/>
  <c r="K22" i="77"/>
  <c r="L22" i="77" s="1"/>
  <c r="N22" i="77"/>
  <c r="O22" i="77" s="1"/>
  <c r="M22" i="77"/>
  <c r="N65" i="77"/>
  <c r="O65" i="77" s="1"/>
  <c r="M65" i="77"/>
  <c r="K65" i="77"/>
  <c r="L65" i="77" s="1"/>
  <c r="N60" i="77"/>
  <c r="O60" i="77" s="1"/>
  <c r="K60" i="77"/>
  <c r="L60" i="77" s="1"/>
  <c r="M60" i="77"/>
  <c r="N62" i="77"/>
  <c r="O62" i="77" s="1"/>
  <c r="M62" i="77"/>
  <c r="K62" i="77"/>
  <c r="L62" i="77" s="1"/>
  <c r="N67" i="77"/>
  <c r="O67" i="77" s="1"/>
  <c r="M67" i="77"/>
  <c r="K67" i="77"/>
  <c r="L67" i="77" s="1"/>
  <c r="N69" i="77"/>
  <c r="O69" i="77" s="1"/>
  <c r="M69" i="77"/>
  <c r="K69" i="77"/>
  <c r="L69" i="77" s="1"/>
  <c r="N106" i="77"/>
  <c r="O106" i="77" s="1"/>
  <c r="M106" i="77"/>
  <c r="K106" i="77"/>
  <c r="L106" i="77" s="1"/>
  <c r="N48" i="77"/>
  <c r="O48" i="77" s="1"/>
  <c r="M48" i="77"/>
  <c r="K48" i="77"/>
  <c r="L48" i="77" s="1"/>
  <c r="K10" i="77"/>
  <c r="L10" i="77" s="1"/>
  <c r="M10" i="77"/>
  <c r="N10" i="77"/>
  <c r="O10" i="77" s="1"/>
  <c r="N84" i="77"/>
  <c r="O84" i="77" s="1"/>
  <c r="N51" i="77"/>
  <c r="O51" i="77" s="1"/>
  <c r="K51" i="77"/>
  <c r="L51" i="77" s="1"/>
  <c r="M51" i="77"/>
  <c r="K11" i="77"/>
  <c r="L11" i="77" s="1"/>
  <c r="N11" i="77"/>
  <c r="O11" i="77" s="1"/>
  <c r="M11" i="77"/>
  <c r="N56" i="77"/>
  <c r="O56" i="77" s="1"/>
  <c r="K56" i="77"/>
  <c r="L56" i="77" s="1"/>
  <c r="M56" i="77"/>
  <c r="N107" i="77"/>
  <c r="O107" i="77" s="1"/>
  <c r="M107" i="77"/>
  <c r="K107" i="77"/>
  <c r="L107" i="77" s="1"/>
  <c r="N59" i="77"/>
  <c r="O59" i="77" s="1"/>
  <c r="K59" i="77"/>
  <c r="L59" i="77" s="1"/>
  <c r="M59" i="77"/>
  <c r="N108" i="77"/>
  <c r="O108" i="77" s="1"/>
  <c r="N97" i="77"/>
  <c r="O97" i="77" s="1"/>
  <c r="M97" i="77"/>
  <c r="K97" i="77"/>
  <c r="L97" i="77" s="1"/>
  <c r="N54" i="77"/>
  <c r="O54" i="77" s="1"/>
  <c r="K54" i="77"/>
  <c r="L54" i="77" s="1"/>
  <c r="M54" i="77"/>
  <c r="N102" i="77"/>
  <c r="O102" i="77" s="1"/>
  <c r="M102" i="77"/>
  <c r="K102" i="77"/>
  <c r="L102" i="77" s="1"/>
  <c r="N99" i="77"/>
  <c r="O99" i="77" s="1"/>
  <c r="M99" i="77"/>
  <c r="K99" i="77"/>
  <c r="L99" i="77" s="1"/>
  <c r="N57" i="77"/>
  <c r="O57" i="77" s="1"/>
  <c r="K57" i="77"/>
  <c r="L57" i="77" s="1"/>
  <c r="M57" i="77"/>
  <c r="N49" i="77"/>
  <c r="O49" i="77" s="1"/>
  <c r="K49" i="77"/>
  <c r="L49" i="77" s="1"/>
  <c r="M49" i="77"/>
  <c r="K7" i="77"/>
  <c r="L7" i="77" s="1"/>
  <c r="N7" i="77"/>
  <c r="O7" i="77" s="1"/>
  <c r="M7" i="77"/>
  <c r="N79" i="77"/>
  <c r="O79" i="77" s="1"/>
  <c r="M79" i="77"/>
  <c r="K79" i="77"/>
  <c r="L79" i="77" s="1"/>
  <c r="N88" i="77"/>
  <c r="O88" i="77" s="1"/>
  <c r="N73" i="77"/>
  <c r="O73" i="77" s="1"/>
  <c r="M73" i="77"/>
  <c r="K73" i="77"/>
  <c r="L73" i="77" s="1"/>
  <c r="N76" i="77"/>
  <c r="O76" i="77" s="1"/>
  <c r="M76" i="77"/>
  <c r="K76" i="77"/>
  <c r="L76" i="77" s="1"/>
  <c r="N58" i="77"/>
  <c r="O58" i="77" s="1"/>
  <c r="K58" i="77"/>
  <c r="L58" i="77" s="1"/>
  <c r="M58" i="77"/>
  <c r="N52" i="77"/>
  <c r="O52" i="77" s="1"/>
  <c r="K52" i="77"/>
  <c r="L52" i="77" s="1"/>
  <c r="M52" i="77"/>
  <c r="N61" i="77"/>
  <c r="O61" i="77" s="1"/>
  <c r="M61" i="77"/>
  <c r="K61" i="77"/>
  <c r="L61" i="77" s="1"/>
  <c r="N98" i="77"/>
  <c r="O98" i="77" s="1"/>
  <c r="M98" i="77"/>
  <c r="K98" i="77"/>
  <c r="L98" i="77" s="1"/>
  <c r="N16" i="77"/>
  <c r="O16" i="77" s="1"/>
  <c r="N63" i="77"/>
  <c r="O63" i="77" s="1"/>
  <c r="M63" i="77"/>
  <c r="K63" i="77"/>
  <c r="L63" i="77" s="1"/>
  <c r="K6" i="77"/>
  <c r="L6" i="77" s="1"/>
  <c r="N6" i="77"/>
  <c r="O6" i="77" s="1"/>
  <c r="M6" i="77"/>
  <c r="A60" i="79" l="1"/>
  <c r="A59" i="79"/>
  <c r="A244" i="79"/>
  <c r="B203" i="79"/>
  <c r="B219" i="79" s="1"/>
  <c r="B190" i="79"/>
  <c r="A121" i="79"/>
  <c r="A137" i="79" s="1"/>
  <c r="A152" i="79" s="1"/>
  <c r="A210" i="79" s="1"/>
  <c r="A43" i="79"/>
  <c r="A14" i="79"/>
  <c r="A75" i="79"/>
  <c r="A29" i="79"/>
  <c r="A122" i="79" l="1"/>
  <c r="A138" i="79" s="1"/>
  <c r="A153" i="79" s="1"/>
  <c r="A211" i="79" s="1"/>
  <c r="A15" i="79"/>
  <c r="A44" i="79"/>
  <c r="A30" i="79"/>
  <c r="A76" i="79"/>
  <c r="A89" i="79"/>
  <c r="A62" i="79"/>
  <c r="C124" i="72"/>
  <c r="D124" i="72"/>
  <c r="C125" i="72"/>
  <c r="D125" i="72"/>
  <c r="C126" i="72"/>
  <c r="D126" i="72"/>
  <c r="C127" i="72"/>
  <c r="D127" i="72"/>
  <c r="C128" i="72"/>
  <c r="D128" i="72"/>
  <c r="C129" i="72"/>
  <c r="D129" i="72"/>
  <c r="C130" i="72"/>
  <c r="D130" i="72"/>
  <c r="C131" i="72"/>
  <c r="D131" i="72"/>
  <c r="C132" i="72"/>
  <c r="D132" i="72"/>
  <c r="C133" i="72"/>
  <c r="D133" i="72"/>
  <c r="C134" i="72"/>
  <c r="D134" i="72"/>
  <c r="D123" i="72"/>
  <c r="C123" i="72"/>
  <c r="A123" i="79" l="1"/>
  <c r="A139" i="79" s="1"/>
  <c r="A154" i="79" s="1"/>
  <c r="A212" i="79" s="1"/>
  <c r="A16" i="79"/>
  <c r="A31" i="79"/>
  <c r="A45" i="79"/>
  <c r="A77" i="79"/>
  <c r="A90" i="79"/>
  <c r="A63" i="79"/>
  <c r="A124" i="79" l="1"/>
  <c r="A140" i="79" s="1"/>
  <c r="A155" i="79" s="1"/>
  <c r="A213" i="79" s="1"/>
  <c r="A78" i="79"/>
  <c r="A32" i="79"/>
  <c r="A17" i="79"/>
  <c r="A46" i="79"/>
  <c r="A91" i="79"/>
  <c r="A64" i="79"/>
  <c r="A92" i="79" l="1"/>
  <c r="A65" i="79"/>
  <c r="A79" i="79"/>
  <c r="A125" i="79"/>
  <c r="A141" i="79" s="1"/>
  <c r="A156" i="79" s="1"/>
  <c r="A214" i="79" s="1"/>
  <c r="A47" i="79"/>
  <c r="A33" i="79"/>
  <c r="A93" i="79" l="1"/>
  <c r="A66" i="79"/>
  <c r="I41" i="17" l="1"/>
  <c r="D41" i="17"/>
  <c r="E41" i="17"/>
  <c r="C41" i="17"/>
  <c r="H34" i="17"/>
  <c r="G34" i="17"/>
  <c r="F34" i="17"/>
  <c r="E34" i="17"/>
  <c r="D34" i="17"/>
  <c r="C34" i="17"/>
  <c r="F30" i="17"/>
  <c r="F162" i="79" l="1"/>
  <c r="F157" i="79"/>
  <c r="H133" i="73"/>
  <c r="F20" i="17"/>
  <c r="G20" i="17"/>
  <c r="B112" i="77" l="1"/>
  <c r="J112" i="77" s="1"/>
  <c r="B112" i="72"/>
  <c r="H132" i="73"/>
  <c r="H134" i="73"/>
  <c r="H135" i="73"/>
  <c r="H136" i="73"/>
  <c r="H137" i="73"/>
  <c r="H138" i="73"/>
  <c r="H139" i="73"/>
  <c r="H140" i="73"/>
  <c r="H141" i="73"/>
  <c r="H142" i="73"/>
  <c r="H143" i="73"/>
  <c r="H131" i="73"/>
  <c r="B117" i="77" l="1"/>
  <c r="J117" i="77" s="1"/>
  <c r="B117" i="72"/>
  <c r="B116" i="77"/>
  <c r="J116" i="77" s="1"/>
  <c r="B116" i="72"/>
  <c r="B113" i="77"/>
  <c r="J113" i="77" s="1"/>
  <c r="B113" i="72"/>
  <c r="B122" i="77"/>
  <c r="J122" i="77" s="1"/>
  <c r="B122" i="72"/>
  <c r="B111" i="77"/>
  <c r="B111" i="72"/>
  <c r="B115" i="77"/>
  <c r="J115" i="77" s="1"/>
  <c r="B115" i="72"/>
  <c r="B114" i="77"/>
  <c r="J114" i="77" s="1"/>
  <c r="B114" i="72"/>
  <c r="B121" i="77"/>
  <c r="J121" i="77" s="1"/>
  <c r="B121" i="72"/>
  <c r="B120" i="77"/>
  <c r="J120" i="77" s="1"/>
  <c r="B120" i="72"/>
  <c r="B119" i="77"/>
  <c r="J119" i="77" s="1"/>
  <c r="B119" i="72"/>
  <c r="B118" i="77"/>
  <c r="J118" i="77" s="1"/>
  <c r="B118" i="72"/>
  <c r="K112" i="77"/>
  <c r="L112" i="77" s="1"/>
  <c r="M112" i="77"/>
  <c r="H12" i="17"/>
  <c r="K121" i="77" l="1"/>
  <c r="L121" i="77" s="1"/>
  <c r="N121" i="77"/>
  <c r="O121" i="77" s="1"/>
  <c r="M121" i="77"/>
  <c r="K118" i="77"/>
  <c r="L118" i="77" s="1"/>
  <c r="M118" i="77"/>
  <c r="N118" i="77"/>
  <c r="O118" i="77" s="1"/>
  <c r="M113" i="77"/>
  <c r="K113" i="77"/>
  <c r="L113" i="77" s="1"/>
  <c r="N113" i="77"/>
  <c r="O113" i="77" s="1"/>
  <c r="N120" i="77"/>
  <c r="O120" i="77" s="1"/>
  <c r="K119" i="77"/>
  <c r="L119" i="77" s="1"/>
  <c r="N119" i="77"/>
  <c r="O119" i="77" s="1"/>
  <c r="M119" i="77"/>
  <c r="M116" i="77"/>
  <c r="K116" i="77"/>
  <c r="L116" i="77" s="1"/>
  <c r="N116" i="77"/>
  <c r="O116" i="77" s="1"/>
  <c r="N115" i="77"/>
  <c r="O115" i="77" s="1"/>
  <c r="M115" i="77"/>
  <c r="K115" i="77"/>
  <c r="L115" i="77" s="1"/>
  <c r="K122" i="77"/>
  <c r="L122" i="77" s="1"/>
  <c r="N122" i="77"/>
  <c r="O122" i="77" s="1"/>
  <c r="M122" i="77"/>
  <c r="N114" i="77"/>
  <c r="O114" i="77" s="1"/>
  <c r="M114" i="77"/>
  <c r="K114" i="77"/>
  <c r="L114" i="77" s="1"/>
  <c r="M120" i="77"/>
  <c r="K120" i="77"/>
  <c r="L120" i="77" s="1"/>
  <c r="B161" i="77"/>
  <c r="B165" i="77" s="1"/>
  <c r="J111" i="77"/>
  <c r="K117" i="77"/>
  <c r="L117" i="77" s="1"/>
  <c r="M117" i="77"/>
  <c r="N117" i="77"/>
  <c r="O117" i="77" s="1"/>
  <c r="I20" i="17"/>
  <c r="H20" i="17"/>
  <c r="I14" i="73"/>
  <c r="G14" i="73"/>
  <c r="H14" i="73"/>
  <c r="F14" i="73"/>
  <c r="E14" i="73"/>
  <c r="E20" i="17" s="1"/>
  <c r="E13" i="73"/>
  <c r="D14" i="73"/>
  <c r="D20" i="17" s="1"/>
  <c r="C14" i="73"/>
  <c r="C20" i="17" s="1"/>
  <c r="B14" i="73"/>
  <c r="B20" i="17" s="1"/>
  <c r="N112" i="77" l="1"/>
  <c r="O112" i="77" s="1"/>
  <c r="N111" i="77"/>
  <c r="O111" i="77" s="1"/>
  <c r="M111" i="77"/>
  <c r="K111" i="77"/>
  <c r="L111" i="77" s="1"/>
  <c r="I6" i="73"/>
  <c r="I7" i="73"/>
  <c r="I8" i="73"/>
  <c r="I9" i="73"/>
  <c r="I15" i="17" s="1"/>
  <c r="I10" i="73"/>
  <c r="I16" i="17" s="1"/>
  <c r="I11" i="73"/>
  <c r="I17" i="17" s="1"/>
  <c r="I12" i="73"/>
  <c r="I18" i="17" s="1"/>
  <c r="I13" i="73"/>
  <c r="I19" i="17" s="1"/>
  <c r="I5" i="73"/>
  <c r="B5" i="73"/>
  <c r="I4" i="72"/>
  <c r="I5" i="72"/>
  <c r="I6" i="72"/>
  <c r="I7" i="72"/>
  <c r="I8" i="72"/>
  <c r="I9" i="72"/>
  <c r="I10" i="72"/>
  <c r="I11" i="72"/>
  <c r="I12" i="72"/>
  <c r="I13" i="72"/>
  <c r="I14" i="72"/>
  <c r="I15" i="72"/>
  <c r="I16" i="72"/>
  <c r="I17" i="72"/>
  <c r="I18" i="72"/>
  <c r="I19" i="72"/>
  <c r="I20" i="72"/>
  <c r="I21" i="72"/>
  <c r="I22" i="72"/>
  <c r="I23" i="72"/>
  <c r="I24" i="72"/>
  <c r="I25" i="72"/>
  <c r="I26" i="72"/>
  <c r="I27" i="72"/>
  <c r="I28" i="72"/>
  <c r="I29" i="72"/>
  <c r="I30" i="72"/>
  <c r="I31" i="72"/>
  <c r="I32" i="72"/>
  <c r="I33" i="72"/>
  <c r="I34" i="72"/>
  <c r="I35" i="72"/>
  <c r="I36" i="72"/>
  <c r="I37" i="72"/>
  <c r="I38" i="72"/>
  <c r="I39" i="72"/>
  <c r="I40" i="72"/>
  <c r="I41" i="72"/>
  <c r="I42" i="72"/>
  <c r="I43" i="72"/>
  <c r="I44" i="72"/>
  <c r="I45" i="72"/>
  <c r="I46" i="72"/>
  <c r="I47" i="72"/>
  <c r="I48" i="72"/>
  <c r="I49" i="72"/>
  <c r="I50" i="72"/>
  <c r="I51" i="72"/>
  <c r="I52" i="72"/>
  <c r="I53" i="72"/>
  <c r="I54" i="72"/>
  <c r="I55" i="72"/>
  <c r="I56" i="72"/>
  <c r="I57" i="72"/>
  <c r="I58" i="72"/>
  <c r="I59" i="72"/>
  <c r="I60" i="72"/>
  <c r="I61" i="72"/>
  <c r="I62" i="72"/>
  <c r="I63" i="72"/>
  <c r="I64" i="72"/>
  <c r="I65" i="72"/>
  <c r="I66" i="72"/>
  <c r="I67" i="72"/>
  <c r="I68" i="72"/>
  <c r="I69" i="72"/>
  <c r="I70" i="72"/>
  <c r="I71" i="72"/>
  <c r="I72" i="72"/>
  <c r="I73" i="72"/>
  <c r="I74" i="72"/>
  <c r="I75" i="72"/>
  <c r="I76" i="72"/>
  <c r="I77" i="72"/>
  <c r="I78" i="72"/>
  <c r="I79" i="72"/>
  <c r="I80" i="72"/>
  <c r="I81" i="72"/>
  <c r="I82" i="72"/>
  <c r="I83" i="72"/>
  <c r="I84" i="72"/>
  <c r="I85" i="72"/>
  <c r="I86" i="72"/>
  <c r="I87" i="72"/>
  <c r="I88" i="72"/>
  <c r="I89" i="72"/>
  <c r="I90" i="72"/>
  <c r="I91" i="72"/>
  <c r="I92" i="72"/>
  <c r="I93" i="72"/>
  <c r="I94" i="72"/>
  <c r="I95" i="72"/>
  <c r="I96" i="72"/>
  <c r="I97" i="72"/>
  <c r="I98" i="72"/>
  <c r="I99" i="72"/>
  <c r="I100" i="72"/>
  <c r="I101" i="72"/>
  <c r="I102" i="72"/>
  <c r="I103" i="72"/>
  <c r="I104" i="72"/>
  <c r="I105" i="72"/>
  <c r="I106" i="72"/>
  <c r="I107" i="72"/>
  <c r="I108" i="72"/>
  <c r="I109" i="72"/>
  <c r="I110" i="72"/>
  <c r="I3" i="72"/>
  <c r="I152" i="72" l="1"/>
  <c r="I30" i="17"/>
  <c r="J10" i="9"/>
  <c r="C116" i="79" l="1"/>
  <c r="J152" i="77"/>
  <c r="B161" i="72"/>
  <c r="K4" i="11" l="1"/>
  <c r="B12" i="9"/>
  <c r="F12" i="9" s="1"/>
  <c r="X45" i="11"/>
  <c r="O45" i="11"/>
  <c r="K228" i="79" l="1"/>
  <c r="B125" i="79"/>
  <c r="I2" i="17"/>
  <c r="O2" i="9"/>
  <c r="F1" i="18" s="1"/>
  <c r="O4" i="9"/>
  <c r="O5" i="9"/>
  <c r="O6" i="9"/>
  <c r="O7" i="9"/>
  <c r="O8" i="9"/>
  <c r="O9" i="9"/>
  <c r="O10" i="9"/>
  <c r="O11" i="9"/>
  <c r="O3" i="9"/>
  <c r="B47" i="11" s="1"/>
  <c r="H6" i="73"/>
  <c r="C41" i="11" s="1"/>
  <c r="H7" i="73"/>
  <c r="H13" i="17" s="1"/>
  <c r="H8" i="73"/>
  <c r="H14" i="17" s="1"/>
  <c r="E41" i="11" s="1"/>
  <c r="H9" i="73"/>
  <c r="H15" i="17" s="1"/>
  <c r="H10" i="73"/>
  <c r="H16" i="17" s="1"/>
  <c r="H11" i="73"/>
  <c r="H17" i="17" s="1"/>
  <c r="H12" i="73"/>
  <c r="H18" i="17" s="1"/>
  <c r="H13" i="73"/>
  <c r="H19" i="17" s="1"/>
  <c r="H5" i="73"/>
  <c r="I12" i="17"/>
  <c r="I13" i="17"/>
  <c r="I14" i="17"/>
  <c r="G46" i="11"/>
  <c r="I11" i="17"/>
  <c r="B46" i="11" s="1"/>
  <c r="D47" i="11" l="1"/>
  <c r="D270" i="79" s="1"/>
  <c r="C47" i="11"/>
  <c r="C270" i="79" s="1"/>
  <c r="E47" i="11"/>
  <c r="E270" i="79" s="1"/>
  <c r="I47" i="11"/>
  <c r="I270" i="79" s="1"/>
  <c r="P10" i="9"/>
  <c r="H47" i="11"/>
  <c r="H270" i="79" s="1"/>
  <c r="G47" i="11"/>
  <c r="G270" i="79" s="1"/>
  <c r="F47" i="11"/>
  <c r="F270" i="79" s="1"/>
  <c r="G41" i="11"/>
  <c r="H30" i="17"/>
  <c r="I41" i="11"/>
  <c r="H32" i="17"/>
  <c r="F41" i="11"/>
  <c r="H29" i="17"/>
  <c r="H46" i="11"/>
  <c r="I31" i="17"/>
  <c r="C46" i="11"/>
  <c r="I26" i="17"/>
  <c r="H41" i="11"/>
  <c r="H31" i="17"/>
  <c r="E46" i="11"/>
  <c r="I28" i="17"/>
  <c r="D46" i="11"/>
  <c r="I27" i="17"/>
  <c r="D41" i="11"/>
  <c r="H27" i="17"/>
  <c r="J46" i="11"/>
  <c r="I33" i="17"/>
  <c r="F46" i="11"/>
  <c r="I29" i="17"/>
  <c r="I46" i="11"/>
  <c r="J41" i="11"/>
  <c r="H33" i="17"/>
  <c r="J47" i="11"/>
  <c r="J270" i="79" s="1"/>
  <c r="H28" i="17"/>
  <c r="I39" i="17" l="1"/>
  <c r="I22" i="17" s="1"/>
  <c r="K46" i="11" l="1"/>
  <c r="O21" i="9" l="1"/>
  <c r="O26" i="9" s="1"/>
  <c r="M46" i="11"/>
  <c r="L46" i="11"/>
  <c r="Q46" i="11" s="1"/>
  <c r="U46" i="11" l="1"/>
  <c r="R46" i="11"/>
  <c r="W46" i="11"/>
  <c r="O22" i="9"/>
  <c r="O27" i="9" s="1"/>
  <c r="X46" i="11" l="1"/>
  <c r="G6" i="73" l="1"/>
  <c r="G7" i="73"/>
  <c r="G8" i="73"/>
  <c r="G9" i="73"/>
  <c r="G10" i="73"/>
  <c r="G11" i="73"/>
  <c r="G12" i="73"/>
  <c r="G13" i="73"/>
  <c r="G5" i="73"/>
  <c r="F6" i="73"/>
  <c r="F7" i="73"/>
  <c r="F8" i="73"/>
  <c r="F9" i="73"/>
  <c r="F10" i="73"/>
  <c r="F11" i="73"/>
  <c r="F12" i="73"/>
  <c r="F13" i="73"/>
  <c r="F5" i="73"/>
  <c r="E6" i="73"/>
  <c r="E7" i="73"/>
  <c r="E8" i="73"/>
  <c r="E9" i="73"/>
  <c r="E10" i="73"/>
  <c r="E11" i="73"/>
  <c r="E12" i="73"/>
  <c r="E5" i="73"/>
  <c r="D6" i="73"/>
  <c r="D7" i="73"/>
  <c r="D8" i="73"/>
  <c r="D9" i="73"/>
  <c r="D10" i="73"/>
  <c r="D11" i="73"/>
  <c r="D12" i="73"/>
  <c r="D13" i="73"/>
  <c r="D5" i="73"/>
  <c r="C6" i="73"/>
  <c r="C7" i="73"/>
  <c r="C8" i="73"/>
  <c r="C9" i="73"/>
  <c r="C10" i="73"/>
  <c r="C11" i="73"/>
  <c r="C12" i="73"/>
  <c r="C13" i="73"/>
  <c r="C5" i="73"/>
  <c r="B6" i="73"/>
  <c r="B7" i="73"/>
  <c r="B8" i="73"/>
  <c r="B9" i="73"/>
  <c r="B10" i="73"/>
  <c r="B11" i="73"/>
  <c r="B12" i="73"/>
  <c r="B13" i="73"/>
  <c r="J4" i="9"/>
  <c r="P4" i="9" s="1"/>
  <c r="J5" i="9"/>
  <c r="P5" i="9" s="1"/>
  <c r="J6" i="9"/>
  <c r="P6" i="9" s="1"/>
  <c r="J7" i="9"/>
  <c r="P7" i="9" s="1"/>
  <c r="J8" i="9"/>
  <c r="P8" i="9" s="1"/>
  <c r="J9" i="9"/>
  <c r="P9" i="9" s="1"/>
  <c r="J11" i="9"/>
  <c r="P11" i="9" s="1"/>
  <c r="J3" i="9"/>
  <c r="N4" i="9"/>
  <c r="N5" i="9"/>
  <c r="N6" i="9"/>
  <c r="N7" i="9"/>
  <c r="N8" i="9"/>
  <c r="N9" i="9"/>
  <c r="N10" i="9"/>
  <c r="N11" i="9"/>
  <c r="N3" i="9"/>
  <c r="M4" i="9"/>
  <c r="M5" i="9"/>
  <c r="M6" i="9"/>
  <c r="M7" i="9"/>
  <c r="M8" i="9"/>
  <c r="M9" i="9"/>
  <c r="M10" i="9"/>
  <c r="M11" i="9"/>
  <c r="M3" i="9"/>
  <c r="L4" i="9"/>
  <c r="L5" i="9"/>
  <c r="L6" i="9"/>
  <c r="L7" i="9"/>
  <c r="L8" i="9"/>
  <c r="L9" i="9"/>
  <c r="L10" i="9"/>
  <c r="L11" i="9"/>
  <c r="L3" i="9"/>
  <c r="I4" i="9"/>
  <c r="I5" i="9"/>
  <c r="I6" i="9"/>
  <c r="I7" i="9"/>
  <c r="I8" i="9"/>
  <c r="I9" i="9"/>
  <c r="I10" i="9"/>
  <c r="I11" i="9"/>
  <c r="I3" i="9"/>
  <c r="H4" i="9"/>
  <c r="H5" i="9"/>
  <c r="H6" i="9"/>
  <c r="H7" i="9"/>
  <c r="H8" i="9"/>
  <c r="H9" i="9"/>
  <c r="H10" i="9"/>
  <c r="H11" i="9"/>
  <c r="H3" i="9"/>
  <c r="H123" i="73"/>
  <c r="B102" i="72" s="1"/>
  <c r="H25" i="73"/>
  <c r="B4" i="72" s="1"/>
  <c r="H26" i="73"/>
  <c r="B5" i="72" s="1"/>
  <c r="H27" i="73"/>
  <c r="B6" i="72" s="1"/>
  <c r="H28" i="73"/>
  <c r="B7" i="72" s="1"/>
  <c r="H29" i="73"/>
  <c r="B8" i="72" s="1"/>
  <c r="H30" i="73"/>
  <c r="B9" i="72" s="1"/>
  <c r="H31" i="73"/>
  <c r="B10" i="72" s="1"/>
  <c r="H32" i="73"/>
  <c r="B11" i="72" s="1"/>
  <c r="H33" i="73"/>
  <c r="B12" i="72" s="1"/>
  <c r="H34" i="73"/>
  <c r="B13" i="72" s="1"/>
  <c r="H35" i="73"/>
  <c r="B14" i="72" s="1"/>
  <c r="H36" i="73"/>
  <c r="B15" i="72" s="1"/>
  <c r="H37" i="73"/>
  <c r="B16" i="72" s="1"/>
  <c r="H38" i="73"/>
  <c r="B17" i="72" s="1"/>
  <c r="H39" i="73"/>
  <c r="B18" i="72" s="1"/>
  <c r="H40" i="73"/>
  <c r="B19" i="72" s="1"/>
  <c r="H41" i="73"/>
  <c r="B20" i="72" s="1"/>
  <c r="H42" i="73"/>
  <c r="B21" i="72" s="1"/>
  <c r="H43" i="73"/>
  <c r="B22" i="72" s="1"/>
  <c r="H44" i="73"/>
  <c r="B23" i="72" s="1"/>
  <c r="H45" i="73"/>
  <c r="B24" i="72" s="1"/>
  <c r="H46" i="73"/>
  <c r="B25" i="72" s="1"/>
  <c r="H47" i="73"/>
  <c r="B26" i="72" s="1"/>
  <c r="H48" i="73"/>
  <c r="B27" i="72" s="1"/>
  <c r="H49" i="73"/>
  <c r="B28" i="72" s="1"/>
  <c r="H50" i="73"/>
  <c r="B29" i="72" s="1"/>
  <c r="H51" i="73"/>
  <c r="B30" i="72" s="1"/>
  <c r="H52" i="73"/>
  <c r="B31" i="72" s="1"/>
  <c r="H53" i="73"/>
  <c r="B32" i="72" s="1"/>
  <c r="H54" i="73"/>
  <c r="B33" i="72" s="1"/>
  <c r="H55" i="73"/>
  <c r="B34" i="72" s="1"/>
  <c r="H56" i="73"/>
  <c r="B35" i="72" s="1"/>
  <c r="H57" i="73"/>
  <c r="B36" i="72" s="1"/>
  <c r="H58" i="73"/>
  <c r="B37" i="72" s="1"/>
  <c r="H59" i="73"/>
  <c r="B38" i="72" s="1"/>
  <c r="H60" i="73"/>
  <c r="B39" i="72" s="1"/>
  <c r="H61" i="73"/>
  <c r="B40" i="72" s="1"/>
  <c r="H62" i="73"/>
  <c r="B41" i="72" s="1"/>
  <c r="H63" i="73"/>
  <c r="B42" i="72" s="1"/>
  <c r="H64" i="73"/>
  <c r="B43" i="72" s="1"/>
  <c r="H65" i="73"/>
  <c r="B44" i="72" s="1"/>
  <c r="H66" i="73"/>
  <c r="B45" i="72" s="1"/>
  <c r="H67" i="73"/>
  <c r="B46" i="72" s="1"/>
  <c r="H68" i="73"/>
  <c r="B47" i="72" s="1"/>
  <c r="H69" i="73"/>
  <c r="B48" i="72" s="1"/>
  <c r="H70" i="73"/>
  <c r="B49" i="72" s="1"/>
  <c r="H71" i="73"/>
  <c r="B50" i="72" s="1"/>
  <c r="H72" i="73"/>
  <c r="B51" i="72" s="1"/>
  <c r="H73" i="73"/>
  <c r="B52" i="72" s="1"/>
  <c r="H74" i="73"/>
  <c r="B53" i="72" s="1"/>
  <c r="H75" i="73"/>
  <c r="B54" i="72" s="1"/>
  <c r="H76" i="73"/>
  <c r="B55" i="72" s="1"/>
  <c r="H77" i="73"/>
  <c r="B56" i="72" s="1"/>
  <c r="H78" i="73"/>
  <c r="B57" i="72" s="1"/>
  <c r="H79" i="73"/>
  <c r="B58" i="72" s="1"/>
  <c r="H80" i="73"/>
  <c r="B59" i="72" s="1"/>
  <c r="H81" i="73"/>
  <c r="B60" i="72" s="1"/>
  <c r="H82" i="73"/>
  <c r="B61" i="72" s="1"/>
  <c r="H83" i="73"/>
  <c r="B62" i="72" s="1"/>
  <c r="H84" i="73"/>
  <c r="B63" i="72" s="1"/>
  <c r="H85" i="73"/>
  <c r="B64" i="72" s="1"/>
  <c r="H86" i="73"/>
  <c r="B65" i="72" s="1"/>
  <c r="H87" i="73"/>
  <c r="B66" i="72" s="1"/>
  <c r="H88" i="73"/>
  <c r="B67" i="72" s="1"/>
  <c r="H89" i="73"/>
  <c r="B68" i="72" s="1"/>
  <c r="H90" i="73"/>
  <c r="B69" i="72" s="1"/>
  <c r="H91" i="73"/>
  <c r="B70" i="72" s="1"/>
  <c r="H92" i="73"/>
  <c r="B71" i="72" s="1"/>
  <c r="H93" i="73"/>
  <c r="B72" i="72" s="1"/>
  <c r="H94" i="73"/>
  <c r="B73" i="72" s="1"/>
  <c r="H95" i="73"/>
  <c r="B74" i="72" s="1"/>
  <c r="H96" i="73"/>
  <c r="B75" i="72" s="1"/>
  <c r="H97" i="73"/>
  <c r="B76" i="72" s="1"/>
  <c r="H98" i="73"/>
  <c r="B77" i="72" s="1"/>
  <c r="H99" i="73"/>
  <c r="B78" i="72" s="1"/>
  <c r="H100" i="73"/>
  <c r="B79" i="72" s="1"/>
  <c r="H101" i="73"/>
  <c r="B80" i="72" s="1"/>
  <c r="H102" i="73"/>
  <c r="B81" i="72" s="1"/>
  <c r="H103" i="73"/>
  <c r="B82" i="72" s="1"/>
  <c r="H104" i="73"/>
  <c r="B83" i="72" s="1"/>
  <c r="H105" i="73"/>
  <c r="B84" i="72" s="1"/>
  <c r="H106" i="73"/>
  <c r="B85" i="72" s="1"/>
  <c r="H107" i="73"/>
  <c r="B86" i="72" s="1"/>
  <c r="H108" i="73"/>
  <c r="B87" i="72" s="1"/>
  <c r="H109" i="73"/>
  <c r="B88" i="72" s="1"/>
  <c r="H110" i="73"/>
  <c r="B89" i="72" s="1"/>
  <c r="H111" i="73"/>
  <c r="B90" i="72" s="1"/>
  <c r="H112" i="73"/>
  <c r="B91" i="72" s="1"/>
  <c r="H113" i="73"/>
  <c r="B92" i="72" s="1"/>
  <c r="H114" i="73"/>
  <c r="B93" i="72" s="1"/>
  <c r="H115" i="73"/>
  <c r="B94" i="72" s="1"/>
  <c r="H116" i="73"/>
  <c r="B95" i="72" s="1"/>
  <c r="H117" i="73"/>
  <c r="B96" i="72" s="1"/>
  <c r="H118" i="73"/>
  <c r="B97" i="72" s="1"/>
  <c r="H119" i="73"/>
  <c r="B98" i="72" s="1"/>
  <c r="H120" i="73"/>
  <c r="B99" i="72" s="1"/>
  <c r="H121" i="73"/>
  <c r="B100" i="72" s="1"/>
  <c r="H122" i="73"/>
  <c r="B101" i="72" s="1"/>
  <c r="H124" i="73"/>
  <c r="B103" i="72" s="1"/>
  <c r="H125" i="73"/>
  <c r="B104" i="72" s="1"/>
  <c r="H126" i="73"/>
  <c r="B105" i="72" s="1"/>
  <c r="H127" i="73"/>
  <c r="B106" i="72" s="1"/>
  <c r="H128" i="73"/>
  <c r="B107" i="72" s="1"/>
  <c r="H129" i="73"/>
  <c r="B108" i="72" s="1"/>
  <c r="H130" i="73"/>
  <c r="B109" i="72" s="1"/>
  <c r="B110" i="72"/>
  <c r="B3" i="72"/>
  <c r="B12" i="17" l="1"/>
  <c r="C12" i="17"/>
  <c r="D12" i="17"/>
  <c r="E12" i="17"/>
  <c r="F12" i="17"/>
  <c r="G12" i="17"/>
  <c r="B13" i="17"/>
  <c r="C13" i="17"/>
  <c r="D13" i="17"/>
  <c r="E13" i="17"/>
  <c r="F13" i="17"/>
  <c r="G13" i="17"/>
  <c r="B14" i="17"/>
  <c r="C14" i="17"/>
  <c r="D14" i="17"/>
  <c r="E14" i="17"/>
  <c r="F14" i="17"/>
  <c r="G14" i="17"/>
  <c r="B15" i="17"/>
  <c r="C15" i="17"/>
  <c r="D15" i="17"/>
  <c r="E15" i="17"/>
  <c r="F15" i="17"/>
  <c r="G15" i="17"/>
  <c r="B16" i="17"/>
  <c r="C16" i="17"/>
  <c r="D16" i="17"/>
  <c r="E16" i="17"/>
  <c r="F16" i="17"/>
  <c r="G16" i="17"/>
  <c r="B17" i="17"/>
  <c r="C17" i="17"/>
  <c r="D17" i="17"/>
  <c r="E17" i="17"/>
  <c r="F17" i="17"/>
  <c r="G17" i="17"/>
  <c r="B18" i="17"/>
  <c r="C18" i="17"/>
  <c r="D18" i="17"/>
  <c r="E18" i="17"/>
  <c r="F18" i="17"/>
  <c r="G18" i="17"/>
  <c r="B19" i="17"/>
  <c r="C19" i="17"/>
  <c r="D19" i="17"/>
  <c r="E19" i="17"/>
  <c r="F19" i="17"/>
  <c r="G19" i="17"/>
  <c r="G168" i="79" s="1"/>
  <c r="G173" i="79" s="1"/>
  <c r="G174" i="79" s="1"/>
  <c r="C11" i="17"/>
  <c r="D11" i="17"/>
  <c r="E11" i="17"/>
  <c r="F11" i="17"/>
  <c r="G11" i="17"/>
  <c r="H11" i="17"/>
  <c r="B41" i="11" s="1"/>
  <c r="B11" i="17"/>
  <c r="C2" i="17"/>
  <c r="D2" i="17"/>
  <c r="E2" i="17"/>
  <c r="F2" i="17"/>
  <c r="G2" i="17"/>
  <c r="H2" i="17"/>
  <c r="B2" i="17"/>
  <c r="I2" i="9"/>
  <c r="J2" i="9"/>
  <c r="K2" i="9"/>
  <c r="L2" i="9"/>
  <c r="M2" i="9"/>
  <c r="N2" i="9"/>
  <c r="E1" i="18" s="1"/>
  <c r="H2" i="9"/>
  <c r="J11" i="17" l="1"/>
  <c r="J16" i="17"/>
  <c r="J12" i="17"/>
  <c r="J13" i="17"/>
  <c r="J18" i="17"/>
  <c r="J14" i="17"/>
  <c r="J19" i="17"/>
  <c r="J15" i="17"/>
  <c r="J17" i="17"/>
  <c r="B26" i="17"/>
  <c r="L11" i="17"/>
  <c r="B33" i="17"/>
  <c r="B56" i="11"/>
  <c r="C26" i="17"/>
  <c r="K14" i="76"/>
  <c r="K15" i="76"/>
  <c r="K16" i="76"/>
  <c r="I17" i="76" l="1"/>
  <c r="J17" i="76"/>
  <c r="H17" i="76"/>
  <c r="K13" i="76"/>
  <c r="K17" i="76" s="1"/>
  <c r="G17" i="76"/>
  <c r="F17" i="76"/>
  <c r="E17" i="76"/>
  <c r="D17" i="76"/>
  <c r="C17" i="76"/>
  <c r="B17" i="76"/>
  <c r="H5" i="76"/>
  <c r="H6" i="76"/>
  <c r="H7" i="76"/>
  <c r="H8" i="76"/>
  <c r="H9" i="76"/>
  <c r="H4" i="76"/>
  <c r="G5" i="76"/>
  <c r="G6" i="76"/>
  <c r="G7" i="76"/>
  <c r="G8" i="76"/>
  <c r="G9" i="76"/>
  <c r="G4" i="76"/>
  <c r="F5" i="76"/>
  <c r="F6" i="76"/>
  <c r="F7" i="76"/>
  <c r="F8" i="76"/>
  <c r="F9" i="76"/>
  <c r="F4" i="76"/>
  <c r="E5" i="76"/>
  <c r="E6" i="76"/>
  <c r="E7" i="76"/>
  <c r="E8" i="76"/>
  <c r="E9" i="76"/>
  <c r="E4" i="76"/>
  <c r="D5" i="76"/>
  <c r="D6" i="76"/>
  <c r="D7" i="76"/>
  <c r="D8" i="76"/>
  <c r="D9" i="76"/>
  <c r="D4" i="76"/>
  <c r="B5" i="76"/>
  <c r="B6" i="76"/>
  <c r="B7" i="76"/>
  <c r="B8" i="76"/>
  <c r="B9" i="76"/>
  <c r="B4" i="76"/>
  <c r="B536" i="76"/>
  <c r="X17" i="11"/>
  <c r="X21" i="11"/>
  <c r="X26" i="11"/>
  <c r="X30" i="11"/>
  <c r="X31" i="11"/>
  <c r="X35" i="11"/>
  <c r="X36" i="11"/>
  <c r="X40" i="11"/>
  <c r="X49" i="11"/>
  <c r="O40" i="11" l="1"/>
  <c r="D11" i="76"/>
  <c r="D19" i="76" s="1"/>
  <c r="E11" i="76"/>
  <c r="E19" i="76" s="1"/>
  <c r="F11" i="76"/>
  <c r="F19" i="76" s="1"/>
  <c r="G11" i="76"/>
  <c r="G19" i="76" s="1"/>
  <c r="H11" i="76"/>
  <c r="H19" i="76" s="1"/>
  <c r="B11" i="76"/>
  <c r="B19" i="76" s="1"/>
  <c r="B492" i="76"/>
  <c r="B491" i="76"/>
  <c r="B490" i="76"/>
  <c r="B489" i="76"/>
  <c r="B488" i="76"/>
  <c r="B487" i="76"/>
  <c r="B493" i="76" l="1"/>
  <c r="C461" i="76"/>
  <c r="B460" i="76"/>
  <c r="D460" i="76" s="1"/>
  <c r="E460" i="76" s="1"/>
  <c r="B459" i="76"/>
  <c r="D459" i="76" s="1"/>
  <c r="E459" i="76" s="1"/>
  <c r="B458" i="76"/>
  <c r="D458" i="76" s="1"/>
  <c r="E458" i="76" s="1"/>
  <c r="B457" i="76"/>
  <c r="D457" i="76" s="1"/>
  <c r="E457" i="76" s="1"/>
  <c r="B456" i="76"/>
  <c r="D456" i="76" s="1"/>
  <c r="E456" i="76" s="1"/>
  <c r="B455" i="76"/>
  <c r="D455" i="76" s="1"/>
  <c r="E455" i="76" s="1"/>
  <c r="C429" i="76"/>
  <c r="B428" i="76"/>
  <c r="D428" i="76" s="1"/>
  <c r="E428" i="76" s="1"/>
  <c r="B427" i="76"/>
  <c r="D427" i="76" s="1"/>
  <c r="E427" i="76" s="1"/>
  <c r="B426" i="76"/>
  <c r="D426" i="76" s="1"/>
  <c r="E426" i="76" s="1"/>
  <c r="B425" i="76"/>
  <c r="D425" i="76" s="1"/>
  <c r="E425" i="76" s="1"/>
  <c r="B424" i="76"/>
  <c r="D424" i="76" s="1"/>
  <c r="E424" i="76" s="1"/>
  <c r="B423" i="76"/>
  <c r="D423" i="76" s="1"/>
  <c r="E423" i="76" s="1"/>
  <c r="C397" i="76"/>
  <c r="B396" i="76"/>
  <c r="D396" i="76" s="1"/>
  <c r="E396" i="76" s="1"/>
  <c r="B395" i="76"/>
  <c r="D395" i="76" s="1"/>
  <c r="E395" i="76" s="1"/>
  <c r="B394" i="76"/>
  <c r="D394" i="76" s="1"/>
  <c r="E394" i="76" s="1"/>
  <c r="B393" i="76"/>
  <c r="D393" i="76" s="1"/>
  <c r="E393" i="76" s="1"/>
  <c r="B392" i="76"/>
  <c r="D392" i="76" s="1"/>
  <c r="E392" i="76" s="1"/>
  <c r="B391" i="76"/>
  <c r="D391" i="76" s="1"/>
  <c r="E391" i="76" s="1"/>
  <c r="B360" i="76"/>
  <c r="D360" i="76" s="1"/>
  <c r="E360" i="76" s="1"/>
  <c r="B361" i="76"/>
  <c r="D361" i="76" s="1"/>
  <c r="E361" i="76" s="1"/>
  <c r="B362" i="76"/>
  <c r="D362" i="76" s="1"/>
  <c r="E362" i="76" s="1"/>
  <c r="B363" i="76"/>
  <c r="D363" i="76" s="1"/>
  <c r="E363" i="76" s="1"/>
  <c r="B364" i="76"/>
  <c r="D364" i="76" s="1"/>
  <c r="E364" i="76" s="1"/>
  <c r="B359" i="76"/>
  <c r="D359" i="76" s="1"/>
  <c r="E359" i="76" s="1"/>
  <c r="C365" i="76"/>
  <c r="B328" i="76"/>
  <c r="C5" i="76" s="1"/>
  <c r="B329" i="76"/>
  <c r="C6" i="76" s="1"/>
  <c r="B330" i="76"/>
  <c r="C7" i="76" s="1"/>
  <c r="B331" i="76"/>
  <c r="C8" i="76" s="1"/>
  <c r="B332" i="76"/>
  <c r="C9" i="76" s="1"/>
  <c r="B327" i="76"/>
  <c r="C4" i="76" s="1"/>
  <c r="A328" i="76"/>
  <c r="A329" i="76"/>
  <c r="A330" i="76"/>
  <c r="A331" i="76"/>
  <c r="A332" i="76"/>
  <c r="A327" i="76"/>
  <c r="C11" i="76" l="1"/>
  <c r="C19" i="76" s="1"/>
  <c r="B397" i="76"/>
  <c r="D397" i="76" s="1"/>
  <c r="E397" i="76" s="1"/>
  <c r="B461" i="76"/>
  <c r="D461" i="76" s="1"/>
  <c r="E461" i="76" s="1"/>
  <c r="B429" i="76"/>
  <c r="D429" i="76" s="1"/>
  <c r="E429" i="76" s="1"/>
  <c r="B365" i="76"/>
  <c r="D365" i="76" s="1"/>
  <c r="E365" i="76" s="1"/>
  <c r="E314" i="76" l="1"/>
  <c r="E313" i="76"/>
  <c r="E312" i="76"/>
  <c r="E311" i="76"/>
  <c r="E310" i="76"/>
  <c r="E309" i="76"/>
  <c r="C303" i="76"/>
  <c r="B303" i="76"/>
  <c r="D298" i="76"/>
  <c r="E298" i="76" s="1"/>
  <c r="D299" i="76"/>
  <c r="E299" i="76" s="1"/>
  <c r="D300" i="76"/>
  <c r="E300" i="76" s="1"/>
  <c r="D301" i="76"/>
  <c r="E301" i="76" s="1"/>
  <c r="D302" i="76"/>
  <c r="E302" i="76" s="1"/>
  <c r="D297" i="76"/>
  <c r="E297" i="76" s="1"/>
  <c r="D303" i="76" l="1"/>
  <c r="E303" i="76" s="1"/>
  <c r="I313" i="76"/>
  <c r="I311" i="76"/>
  <c r="I310" i="76"/>
  <c r="I309" i="76"/>
  <c r="I314" i="76"/>
  <c r="I312" i="76" l="1"/>
  <c r="B315" i="76"/>
  <c r="B292" i="76" l="1"/>
  <c r="B291" i="76"/>
  <c r="B290" i="76"/>
  <c r="D285" i="76"/>
  <c r="C345" i="76" s="1"/>
  <c r="E285" i="76"/>
  <c r="C377" i="76" s="1"/>
  <c r="F285" i="76"/>
  <c r="C409" i="76" s="1"/>
  <c r="B441" i="76" s="1"/>
  <c r="G285" i="76"/>
  <c r="C441" i="76" s="1"/>
  <c r="C285" i="76"/>
  <c r="B345" i="76" s="1"/>
  <c r="B473" i="76" l="1"/>
  <c r="B450" i="76"/>
  <c r="C450" i="76" s="1"/>
  <c r="B409" i="76"/>
  <c r="B418" i="76" s="1"/>
  <c r="C418" i="76" s="1"/>
  <c r="B377" i="76"/>
  <c r="B386" i="76" s="1"/>
  <c r="C386" i="76" s="1"/>
  <c r="B354" i="76"/>
  <c r="C354" i="76" s="1"/>
  <c r="D327" i="76"/>
  <c r="E327" i="76" s="1"/>
  <c r="D332" i="76"/>
  <c r="E332" i="76" s="1"/>
  <c r="D330" i="76"/>
  <c r="E330" i="76" s="1"/>
  <c r="D331" i="76" l="1"/>
  <c r="E331" i="76" s="1"/>
  <c r="D328" i="76"/>
  <c r="E328" i="76" s="1"/>
  <c r="B130" i="76"/>
  <c r="B126" i="76"/>
  <c r="B127" i="76"/>
  <c r="B128" i="76"/>
  <c r="B129" i="76"/>
  <c r="B125" i="76"/>
  <c r="A126" i="76"/>
  <c r="A127" i="76"/>
  <c r="A128" i="76"/>
  <c r="A129" i="76"/>
  <c r="A125" i="76"/>
  <c r="B122" i="76"/>
  <c r="B121" i="76"/>
  <c r="B120" i="76"/>
  <c r="F206" i="76" l="1"/>
  <c r="E206" i="76"/>
  <c r="G206" i="76"/>
  <c r="H154" i="76"/>
  <c r="H155" i="76"/>
  <c r="H156" i="76"/>
  <c r="H157" i="76"/>
  <c r="H158" i="76"/>
  <c r="H159" i="76"/>
  <c r="H160" i="76"/>
  <c r="H161" i="76"/>
  <c r="H153" i="76"/>
  <c r="I77" i="76"/>
  <c r="A77" i="76"/>
  <c r="A104" i="76" s="1"/>
  <c r="I58" i="76"/>
  <c r="H173" i="76" l="1"/>
  <c r="H175" i="76"/>
  <c r="H176" i="76"/>
  <c r="H174" i="76"/>
  <c r="H171" i="76"/>
  <c r="H169" i="76"/>
  <c r="H172" i="76"/>
  <c r="H170" i="76"/>
  <c r="A70" i="76" l="1"/>
  <c r="A31" i="76"/>
  <c r="A32" i="76" s="1"/>
  <c r="H198" i="76"/>
  <c r="H204" i="76" s="1"/>
  <c r="H211" i="76" s="1"/>
  <c r="E224" i="76" s="1"/>
  <c r="E240" i="76" s="1"/>
  <c r="H187" i="76"/>
  <c r="H192" i="76" s="1"/>
  <c r="A13" i="18"/>
  <c r="A12" i="18"/>
  <c r="A11" i="18"/>
  <c r="E11" i="18" s="1"/>
  <c r="A10" i="18"/>
  <c r="A9" i="18"/>
  <c r="A8" i="18"/>
  <c r="A7" i="18"/>
  <c r="A6" i="18"/>
  <c r="A5" i="18"/>
  <c r="A4" i="18"/>
  <c r="A3" i="18"/>
  <c r="A2" i="18"/>
  <c r="A33" i="17"/>
  <c r="A32" i="17"/>
  <c r="A31" i="17"/>
  <c r="A30" i="17"/>
  <c r="A29" i="17"/>
  <c r="A28" i="17"/>
  <c r="A27" i="17"/>
  <c r="H26" i="17"/>
  <c r="A26" i="17"/>
  <c r="G161" i="76"/>
  <c r="D161" i="76"/>
  <c r="C161" i="76"/>
  <c r="B161" i="76"/>
  <c r="G160" i="76"/>
  <c r="E160" i="76"/>
  <c r="E32" i="17"/>
  <c r="D160" i="76"/>
  <c r="B160" i="76"/>
  <c r="G159" i="76"/>
  <c r="E159" i="76"/>
  <c r="F159" i="76"/>
  <c r="D159" i="76"/>
  <c r="C31" i="17"/>
  <c r="E158" i="76"/>
  <c r="F158" i="76"/>
  <c r="D158" i="76"/>
  <c r="C158" i="76"/>
  <c r="B158" i="76"/>
  <c r="D157" i="76"/>
  <c r="C157" i="76"/>
  <c r="B157" i="76"/>
  <c r="G156" i="76"/>
  <c r="E156" i="76"/>
  <c r="E27" i="11"/>
  <c r="E250" i="79" s="1"/>
  <c r="C361" i="79" s="1"/>
  <c r="D156" i="76"/>
  <c r="B156" i="76"/>
  <c r="G155" i="76"/>
  <c r="E155" i="76"/>
  <c r="F155" i="76"/>
  <c r="D155" i="76"/>
  <c r="D18" i="11"/>
  <c r="D241" i="79" s="1"/>
  <c r="C326" i="79" s="1"/>
  <c r="G154" i="76"/>
  <c r="E154" i="76"/>
  <c r="F154" i="76"/>
  <c r="D154" i="76"/>
  <c r="C154" i="76"/>
  <c r="C14" i="11"/>
  <c r="C237" i="79" s="1"/>
  <c r="G153" i="76"/>
  <c r="D153" i="76"/>
  <c r="C153" i="76"/>
  <c r="B14" i="11"/>
  <c r="F10" i="17"/>
  <c r="D10" i="17"/>
  <c r="C10" i="17"/>
  <c r="B10" i="17"/>
  <c r="F9" i="17"/>
  <c r="E9" i="17"/>
  <c r="D9" i="17"/>
  <c r="C9" i="17"/>
  <c r="B9" i="17"/>
  <c r="F8" i="17"/>
  <c r="E8" i="17"/>
  <c r="D8" i="17"/>
  <c r="C8" i="17"/>
  <c r="B8" i="17"/>
  <c r="F7" i="17"/>
  <c r="E7" i="17"/>
  <c r="D7" i="17"/>
  <c r="C7" i="17"/>
  <c r="B7" i="17"/>
  <c r="E6" i="17"/>
  <c r="D6" i="17"/>
  <c r="C6" i="17"/>
  <c r="B6" i="17"/>
  <c r="F5" i="17"/>
  <c r="E5" i="17"/>
  <c r="D5" i="17"/>
  <c r="C5" i="17"/>
  <c r="B5" i="17"/>
  <c r="D1" i="18"/>
  <c r="C1" i="18"/>
  <c r="B1" i="18"/>
  <c r="K11" i="9"/>
  <c r="G11" i="9" s="1"/>
  <c r="J15" i="11"/>
  <c r="J238" i="79" s="1"/>
  <c r="F486" i="79" s="1"/>
  <c r="I38" i="11"/>
  <c r="I33" i="11"/>
  <c r="K10" i="9"/>
  <c r="G10" i="9" s="1"/>
  <c r="I19" i="11"/>
  <c r="I15" i="11"/>
  <c r="I238" i="79" s="1"/>
  <c r="H42" i="11"/>
  <c r="H38" i="11"/>
  <c r="H33" i="11"/>
  <c r="K9" i="9"/>
  <c r="G9" i="9" s="1"/>
  <c r="H19" i="11"/>
  <c r="H15" i="11"/>
  <c r="H238" i="79" s="1"/>
  <c r="F454" i="79" s="1"/>
  <c r="G23" i="11"/>
  <c r="G38" i="11"/>
  <c r="G33" i="11"/>
  <c r="K8" i="9"/>
  <c r="G8" i="9" s="1"/>
  <c r="G19" i="11"/>
  <c r="G15" i="11"/>
  <c r="G238" i="79" s="1"/>
  <c r="F422" i="79" s="1"/>
  <c r="F23" i="11"/>
  <c r="F38" i="11"/>
  <c r="F33" i="11"/>
  <c r="K7" i="9"/>
  <c r="G7" i="9" s="1"/>
  <c r="F19" i="11"/>
  <c r="F15" i="11"/>
  <c r="F238" i="79" s="1"/>
  <c r="F390" i="79" s="1"/>
  <c r="E38" i="11"/>
  <c r="E261" i="79" s="1"/>
  <c r="F363" i="79" s="1"/>
  <c r="E33" i="11"/>
  <c r="E256" i="79" s="1"/>
  <c r="K6" i="9"/>
  <c r="G6" i="9" s="1"/>
  <c r="E19" i="11"/>
  <c r="E242" i="79" s="1"/>
  <c r="F359" i="79" s="1"/>
  <c r="E15" i="11"/>
  <c r="E238" i="79" s="1"/>
  <c r="F358" i="79" s="1"/>
  <c r="D42" i="11"/>
  <c r="D265" i="79" s="1"/>
  <c r="D38" i="11"/>
  <c r="D261" i="79" s="1"/>
  <c r="F330" i="79" s="1"/>
  <c r="D33" i="11"/>
  <c r="D256" i="79" s="1"/>
  <c r="K5" i="9"/>
  <c r="G5" i="9" s="1"/>
  <c r="D19" i="11"/>
  <c r="D242" i="79" s="1"/>
  <c r="F326" i="79" s="1"/>
  <c r="D15" i="11"/>
  <c r="D238" i="79" s="1"/>
  <c r="F325" i="79" s="1"/>
  <c r="C23" i="11"/>
  <c r="C246" i="79" s="1"/>
  <c r="C38" i="11"/>
  <c r="C261" i="79" s="1"/>
  <c r="C33" i="11"/>
  <c r="C256" i="79" s="1"/>
  <c r="K4" i="9"/>
  <c r="G4" i="9" s="1"/>
  <c r="C19" i="11"/>
  <c r="C242" i="79" s="1"/>
  <c r="B23" i="11"/>
  <c r="B38" i="11"/>
  <c r="B33" i="11"/>
  <c r="K3" i="9"/>
  <c r="G3" i="9" s="1"/>
  <c r="B19" i="11"/>
  <c r="H67" i="11"/>
  <c r="H66" i="11"/>
  <c r="H65" i="11"/>
  <c r="H64" i="11"/>
  <c r="H63" i="11"/>
  <c r="M62" i="11"/>
  <c r="M66" i="11" s="1"/>
  <c r="L62" i="11"/>
  <c r="L66" i="11" s="1"/>
  <c r="I62" i="11"/>
  <c r="I66" i="11" s="1"/>
  <c r="H62" i="11"/>
  <c r="M61" i="11"/>
  <c r="M65" i="11" s="1"/>
  <c r="L61" i="11"/>
  <c r="L65" i="11" s="1"/>
  <c r="I61" i="11"/>
  <c r="I65" i="11" s="1"/>
  <c r="M60" i="11"/>
  <c r="M64" i="11" s="1"/>
  <c r="L60" i="11"/>
  <c r="L64" i="11" s="1"/>
  <c r="I60" i="11"/>
  <c r="I64" i="11" s="1"/>
  <c r="H37" i="11"/>
  <c r="E37" i="11"/>
  <c r="E260" i="79" s="1"/>
  <c r="D37" i="11"/>
  <c r="D260" i="79" s="1"/>
  <c r="C37" i="11"/>
  <c r="C260" i="79" s="1"/>
  <c r="A36" i="11"/>
  <c r="O36" i="11" s="1"/>
  <c r="G32" i="11"/>
  <c r="C32" i="11"/>
  <c r="C255" i="79" s="1"/>
  <c r="B329" i="79" s="1"/>
  <c r="A31" i="11"/>
  <c r="O31" i="11" s="1"/>
  <c r="H27" i="11"/>
  <c r="G27" i="11"/>
  <c r="D27" i="11"/>
  <c r="D250" i="79" s="1"/>
  <c r="C328" i="79" s="1"/>
  <c r="C27" i="11"/>
  <c r="C250" i="79" s="1"/>
  <c r="B328" i="79" s="1"/>
  <c r="A26" i="11"/>
  <c r="O26" i="11" s="1"/>
  <c r="J22" i="11"/>
  <c r="A21" i="11"/>
  <c r="O21" i="11" s="1"/>
  <c r="J18" i="11"/>
  <c r="F18" i="11"/>
  <c r="C18" i="11"/>
  <c r="C241" i="79" s="1"/>
  <c r="B326" i="79" s="1"/>
  <c r="B18" i="11"/>
  <c r="A17" i="11"/>
  <c r="O17" i="11" s="1"/>
  <c r="I14" i="11"/>
  <c r="I237" i="79" s="1"/>
  <c r="H14" i="11"/>
  <c r="H237" i="79" s="1"/>
  <c r="C454" i="79" s="1"/>
  <c r="G14" i="11"/>
  <c r="G237" i="79" s="1"/>
  <c r="C422" i="79" s="1"/>
  <c r="F14" i="11"/>
  <c r="F237" i="79" s="1"/>
  <c r="C390" i="79" s="1"/>
  <c r="E14" i="11"/>
  <c r="E237" i="79" s="1"/>
  <c r="C358" i="79" s="1"/>
  <c r="B390" i="79" s="1"/>
  <c r="A13" i="11"/>
  <c r="O13" i="11" s="1"/>
  <c r="M21" i="73"/>
  <c r="K21" i="73"/>
  <c r="I21" i="73"/>
  <c r="I181" i="76"/>
  <c r="I198" i="76" s="1"/>
  <c r="I211" i="76" s="1"/>
  <c r="H166" i="76"/>
  <c r="A148" i="76"/>
  <c r="A184" i="76" s="1"/>
  <c r="A195" i="76" s="1"/>
  <c r="A147" i="76"/>
  <c r="A183" i="76" s="1"/>
  <c r="A194" i="76" s="1"/>
  <c r="A137" i="76"/>
  <c r="A153" i="76" s="1"/>
  <c r="A168" i="76" s="1"/>
  <c r="A226" i="76" s="1"/>
  <c r="A92" i="76"/>
  <c r="I74" i="76"/>
  <c r="G74" i="76"/>
  <c r="G151" i="76" s="1"/>
  <c r="F74" i="76"/>
  <c r="F151" i="76" s="1"/>
  <c r="E74" i="76"/>
  <c r="E151" i="76" s="1"/>
  <c r="D74" i="76"/>
  <c r="D151" i="76" s="1"/>
  <c r="C74" i="76"/>
  <c r="C151" i="76" s="1"/>
  <c r="B74" i="76"/>
  <c r="B151" i="76" s="1"/>
  <c r="A74" i="76"/>
  <c r="A151" i="76" s="1"/>
  <c r="A181" i="76" s="1"/>
  <c r="A71" i="76"/>
  <c r="A117" i="76" s="1"/>
  <c r="A60" i="76"/>
  <c r="A106" i="76" s="1"/>
  <c r="A46" i="76"/>
  <c r="E25" i="18" l="1"/>
  <c r="E281" i="76"/>
  <c r="C376" i="76" s="1"/>
  <c r="H260" i="79"/>
  <c r="B486" i="79"/>
  <c r="G266" i="76"/>
  <c r="C437" i="76" s="1"/>
  <c r="J245" i="79"/>
  <c r="C488" i="79" s="1"/>
  <c r="B520" i="79" s="1"/>
  <c r="D271" i="76"/>
  <c r="C342" i="76" s="1"/>
  <c r="B374" i="76" s="1"/>
  <c r="G255" i="79"/>
  <c r="C426" i="79" s="1"/>
  <c r="C262" i="76"/>
  <c r="B340" i="76" s="1"/>
  <c r="F241" i="79"/>
  <c r="C391" i="79" s="1"/>
  <c r="B423" i="79" s="1"/>
  <c r="B454" i="79"/>
  <c r="B463" i="79" s="1"/>
  <c r="E276" i="76"/>
  <c r="C375" i="76" s="1"/>
  <c r="B407" i="76" s="1"/>
  <c r="H250" i="79"/>
  <c r="C457" i="79" s="1"/>
  <c r="B489" i="79" s="1"/>
  <c r="B422" i="79"/>
  <c r="G262" i="76"/>
  <c r="C436" i="76" s="1"/>
  <c r="J241" i="79"/>
  <c r="C487" i="79" s="1"/>
  <c r="B519" i="79" s="1"/>
  <c r="B399" i="79"/>
  <c r="B330" i="79"/>
  <c r="B361" i="79"/>
  <c r="B370" i="79" s="1"/>
  <c r="C370" i="79" s="1"/>
  <c r="B337" i="79"/>
  <c r="C337" i="79" s="1"/>
  <c r="C330" i="79"/>
  <c r="B393" i="79"/>
  <c r="D276" i="76"/>
  <c r="C343" i="76" s="1"/>
  <c r="B375" i="76" s="1"/>
  <c r="G250" i="79"/>
  <c r="C425" i="79" s="1"/>
  <c r="C363" i="79"/>
  <c r="K363" i="79" s="1"/>
  <c r="B359" i="79"/>
  <c r="B335" i="79"/>
  <c r="C335" i="79" s="1"/>
  <c r="F299" i="79"/>
  <c r="E330" i="79"/>
  <c r="C282" i="76"/>
  <c r="F261" i="79"/>
  <c r="F395" i="79" s="1"/>
  <c r="F282" i="76"/>
  <c r="I261" i="79"/>
  <c r="E395" i="79"/>
  <c r="E282" i="76"/>
  <c r="F376" i="76" s="1"/>
  <c r="H261" i="79"/>
  <c r="F459" i="79" s="1"/>
  <c r="E363" i="79"/>
  <c r="E339" i="79"/>
  <c r="F339" i="79" s="1"/>
  <c r="D282" i="76"/>
  <c r="F344" i="76" s="1"/>
  <c r="E376" i="76" s="1"/>
  <c r="G261" i="79"/>
  <c r="F427" i="79" s="1"/>
  <c r="C272" i="76"/>
  <c r="F256" i="79"/>
  <c r="F272" i="76"/>
  <c r="I256" i="79"/>
  <c r="E272" i="76"/>
  <c r="H256" i="79"/>
  <c r="D272" i="76"/>
  <c r="G256" i="79"/>
  <c r="D267" i="76"/>
  <c r="G246" i="79"/>
  <c r="C267" i="76"/>
  <c r="F246" i="79"/>
  <c r="F263" i="76"/>
  <c r="F404" i="76" s="1"/>
  <c r="E436" i="76" s="1"/>
  <c r="I242" i="79"/>
  <c r="E263" i="76"/>
  <c r="F372" i="76" s="1"/>
  <c r="E404" i="76" s="1"/>
  <c r="H242" i="79"/>
  <c r="F455" i="79" s="1"/>
  <c r="E391" i="79"/>
  <c r="E359" i="79"/>
  <c r="K326" i="79"/>
  <c r="D263" i="76"/>
  <c r="F340" i="76" s="1"/>
  <c r="G242" i="79"/>
  <c r="F423" i="79" s="1"/>
  <c r="E326" i="79"/>
  <c r="F295" i="79"/>
  <c r="C263" i="76"/>
  <c r="F242" i="79"/>
  <c r="F391" i="79" s="1"/>
  <c r="K358" i="79"/>
  <c r="E390" i="79"/>
  <c r="E358" i="79"/>
  <c r="K454" i="79"/>
  <c r="E486" i="79"/>
  <c r="K422" i="79"/>
  <c r="E454" i="79"/>
  <c r="E422" i="79"/>
  <c r="K390" i="79"/>
  <c r="E399" i="79"/>
  <c r="F399" i="79" s="1"/>
  <c r="H486" i="79"/>
  <c r="E518" i="79"/>
  <c r="E286" i="76"/>
  <c r="H265" i="79"/>
  <c r="B2" i="18"/>
  <c r="C2" i="18"/>
  <c r="D2" i="18"/>
  <c r="D16" i="18" s="1"/>
  <c r="D205" i="79" s="1"/>
  <c r="E2" i="18"/>
  <c r="F2" i="18"/>
  <c r="C10" i="18"/>
  <c r="C24" i="18" s="1"/>
  <c r="E10" i="18"/>
  <c r="E24" i="18" s="1"/>
  <c r="F10" i="18"/>
  <c r="J48" i="11" s="1"/>
  <c r="J271" i="79" s="1"/>
  <c r="D10" i="18"/>
  <c r="B10" i="18"/>
  <c r="B3" i="18"/>
  <c r="E3" i="18"/>
  <c r="C3" i="18"/>
  <c r="D3" i="18"/>
  <c r="C34" i="11" s="1"/>
  <c r="C257" i="79" s="1"/>
  <c r="F3" i="18"/>
  <c r="G3" i="18" s="1"/>
  <c r="F11" i="18"/>
  <c r="F25" i="18" s="1"/>
  <c r="C4" i="18"/>
  <c r="F4" i="18"/>
  <c r="D48" i="11" s="1"/>
  <c r="D271" i="79" s="1"/>
  <c r="B4" i="18"/>
  <c r="D4" i="18"/>
  <c r="E4" i="18"/>
  <c r="E18" i="18" s="1"/>
  <c r="E207" i="79" s="1"/>
  <c r="C5" i="18"/>
  <c r="F5" i="18"/>
  <c r="F19" i="18" s="1"/>
  <c r="F208" i="79" s="1"/>
  <c r="B5" i="18"/>
  <c r="D5" i="18"/>
  <c r="E5" i="18"/>
  <c r="E19" i="18" s="1"/>
  <c r="B6" i="18"/>
  <c r="B20" i="18" s="1"/>
  <c r="D6" i="18"/>
  <c r="F6" i="18"/>
  <c r="F20" i="18" s="1"/>
  <c r="F209" i="79" s="1"/>
  <c r="C6" i="18"/>
  <c r="F29" i="11" s="1"/>
  <c r="E6" i="18"/>
  <c r="F43" i="11" s="1"/>
  <c r="F7" i="18"/>
  <c r="G48" i="11" s="1"/>
  <c r="G271" i="79" s="1"/>
  <c r="D7" i="18"/>
  <c r="B7" i="18"/>
  <c r="C7" i="18"/>
  <c r="E7" i="18"/>
  <c r="G43" i="11" s="1"/>
  <c r="E8" i="18"/>
  <c r="E22" i="18" s="1"/>
  <c r="D8" i="18"/>
  <c r="F8" i="18"/>
  <c r="F22" i="18" s="1"/>
  <c r="F211" i="79" s="1"/>
  <c r="B8" i="18"/>
  <c r="C8" i="18"/>
  <c r="D9" i="18"/>
  <c r="I34" i="11" s="1"/>
  <c r="E9" i="18"/>
  <c r="I43" i="11" s="1"/>
  <c r="F9" i="18"/>
  <c r="F23" i="18" s="1"/>
  <c r="F212" i="79" s="1"/>
  <c r="B9" i="18"/>
  <c r="C9" i="18"/>
  <c r="I29" i="11" s="1"/>
  <c r="D259" i="76"/>
  <c r="F339" i="76" s="1"/>
  <c r="E371" i="76" s="1"/>
  <c r="H28" i="11"/>
  <c r="D28" i="11"/>
  <c r="D251" i="79" s="1"/>
  <c r="G259" i="76"/>
  <c r="F435" i="76" s="1"/>
  <c r="E467" i="76" s="1"/>
  <c r="D258" i="76"/>
  <c r="C339" i="76" s="1"/>
  <c r="B371" i="76" s="1"/>
  <c r="C259" i="76"/>
  <c r="F309" i="76" s="1"/>
  <c r="E317" i="76" s="1"/>
  <c r="F317" i="76" s="1"/>
  <c r="C258" i="76"/>
  <c r="C28" i="11"/>
  <c r="C251" i="79" s="1"/>
  <c r="C57" i="11"/>
  <c r="E28" i="11"/>
  <c r="E251" i="79" s="1"/>
  <c r="F28" i="11"/>
  <c r="F57" i="11"/>
  <c r="F259" i="76"/>
  <c r="F403" i="76" s="1"/>
  <c r="E435" i="76" s="1"/>
  <c r="G28" i="11"/>
  <c r="E258" i="76"/>
  <c r="C371" i="76" s="1"/>
  <c r="B403" i="76" s="1"/>
  <c r="F258" i="76"/>
  <c r="C403" i="76" s="1"/>
  <c r="B435" i="76" s="1"/>
  <c r="E259" i="76"/>
  <c r="F371" i="76" s="1"/>
  <c r="I28" i="11"/>
  <c r="A17" i="18"/>
  <c r="A18" i="18"/>
  <c r="D24" i="18"/>
  <c r="A20" i="18"/>
  <c r="B29" i="11"/>
  <c r="A23" i="18"/>
  <c r="H39" i="17"/>
  <c r="B28" i="11"/>
  <c r="B57" i="11"/>
  <c r="B152" i="72"/>
  <c r="B165" i="72" s="1"/>
  <c r="B153" i="72"/>
  <c r="C4" i="11" s="1"/>
  <c r="C228" i="79" s="1"/>
  <c r="B156" i="72"/>
  <c r="B7" i="9" s="1"/>
  <c r="B120" i="79" s="1"/>
  <c r="B157" i="72"/>
  <c r="G4" i="11" s="1"/>
  <c r="B158" i="72"/>
  <c r="H4" i="11" s="1"/>
  <c r="B159" i="72"/>
  <c r="B10" i="9" s="1"/>
  <c r="B123" i="79" s="1"/>
  <c r="B160" i="72"/>
  <c r="B11" i="9" s="1"/>
  <c r="B124" i="79" s="1"/>
  <c r="B154" i="72"/>
  <c r="D4" i="11" s="1"/>
  <c r="D228" i="79" s="1"/>
  <c r="B155" i="72"/>
  <c r="E4" i="11" s="1"/>
  <c r="E228" i="79" s="1"/>
  <c r="J19" i="11"/>
  <c r="J28" i="11"/>
  <c r="J33" i="11"/>
  <c r="J42" i="11"/>
  <c r="J38" i="11"/>
  <c r="F42" i="11"/>
  <c r="I42" i="11"/>
  <c r="A22" i="9"/>
  <c r="A27" i="9" s="1"/>
  <c r="A26" i="9"/>
  <c r="G42" i="11"/>
  <c r="B146" i="76"/>
  <c r="E42" i="11"/>
  <c r="E265" i="79" s="1"/>
  <c r="B42" i="11"/>
  <c r="C42" i="11"/>
  <c r="C265" i="79" s="1"/>
  <c r="B15" i="11"/>
  <c r="I23" i="11"/>
  <c r="E23" i="11"/>
  <c r="E246" i="79" s="1"/>
  <c r="C15" i="11"/>
  <c r="C238" i="79" s="1"/>
  <c r="D23" i="11"/>
  <c r="H23" i="11"/>
  <c r="E31" i="17"/>
  <c r="B28" i="17"/>
  <c r="B29" i="17"/>
  <c r="G32" i="17"/>
  <c r="B30" i="17"/>
  <c r="D32" i="11"/>
  <c r="D255" i="79" s="1"/>
  <c r="C329" i="79" s="1"/>
  <c r="C30" i="17"/>
  <c r="J14" i="11"/>
  <c r="J237" i="79" s="1"/>
  <c r="C486" i="79" s="1"/>
  <c r="E32" i="11"/>
  <c r="E255" i="79" s="1"/>
  <c r="C362" i="79" s="1"/>
  <c r="E30" i="17"/>
  <c r="F32" i="17"/>
  <c r="A16" i="18"/>
  <c r="A24" i="18"/>
  <c r="H32" i="11"/>
  <c r="F31" i="17"/>
  <c r="G157" i="76"/>
  <c r="G172" i="76" s="1"/>
  <c r="G29" i="17"/>
  <c r="F37" i="11"/>
  <c r="G33" i="17"/>
  <c r="F156" i="76"/>
  <c r="F171" i="76" s="1"/>
  <c r="E28" i="17"/>
  <c r="B37" i="11"/>
  <c r="F153" i="76"/>
  <c r="F169" i="76" s="1"/>
  <c r="B27" i="11"/>
  <c r="C156" i="76"/>
  <c r="E18" i="11"/>
  <c r="E241" i="79" s="1"/>
  <c r="C359" i="79" s="1"/>
  <c r="B391" i="79" s="1"/>
  <c r="B400" i="79" s="1"/>
  <c r="C400" i="79" s="1"/>
  <c r="C28" i="17"/>
  <c r="F157" i="76"/>
  <c r="E29" i="17"/>
  <c r="G158" i="76"/>
  <c r="I158" i="76" s="1"/>
  <c r="G37" i="11"/>
  <c r="G30" i="17"/>
  <c r="G31" i="17"/>
  <c r="C160" i="76"/>
  <c r="C176" i="76" s="1"/>
  <c r="C32" i="17"/>
  <c r="F161" i="76"/>
  <c r="E33" i="17"/>
  <c r="J27" i="11"/>
  <c r="I18" i="11"/>
  <c r="E153" i="76"/>
  <c r="E169" i="76" s="1"/>
  <c r="B32" i="11"/>
  <c r="B155" i="76"/>
  <c r="B27" i="17"/>
  <c r="D14" i="11"/>
  <c r="D237" i="79" s="1"/>
  <c r="C325" i="79" s="1"/>
  <c r="K325" i="79" s="1"/>
  <c r="E157" i="76"/>
  <c r="E173" i="76" s="1"/>
  <c r="F29" i="17"/>
  <c r="F32" i="11"/>
  <c r="B159" i="76"/>
  <c r="B174" i="76" s="1"/>
  <c r="B31" i="17"/>
  <c r="E161" i="76"/>
  <c r="E176" i="76" s="1"/>
  <c r="J32" i="11"/>
  <c r="C155" i="76"/>
  <c r="C170" i="76" s="1"/>
  <c r="C27" i="17"/>
  <c r="F160" i="76"/>
  <c r="I27" i="11"/>
  <c r="F27" i="11"/>
  <c r="C159" i="76"/>
  <c r="C174" i="76" s="1"/>
  <c r="H18" i="11"/>
  <c r="C29" i="17"/>
  <c r="J37" i="11"/>
  <c r="F33" i="17"/>
  <c r="A22" i="18"/>
  <c r="A19" i="18"/>
  <c r="B153" i="76"/>
  <c r="G18" i="11"/>
  <c r="I32" i="11"/>
  <c r="E26" i="17"/>
  <c r="F27" i="17"/>
  <c r="G28" i="17"/>
  <c r="B32" i="17"/>
  <c r="C33" i="17"/>
  <c r="A21" i="18"/>
  <c r="B154" i="76"/>
  <c r="I154" i="76" s="1"/>
  <c r="E27" i="17"/>
  <c r="F28" i="17"/>
  <c r="I37" i="11"/>
  <c r="F26" i="17"/>
  <c r="G27" i="17"/>
  <c r="B468" i="76"/>
  <c r="E340" i="76"/>
  <c r="E349" i="76" s="1"/>
  <c r="F349" i="76" s="1"/>
  <c r="F310" i="76"/>
  <c r="E318" i="76" s="1"/>
  <c r="F318" i="76" s="1"/>
  <c r="E372" i="76"/>
  <c r="F408" i="76"/>
  <c r="E403" i="76"/>
  <c r="B408" i="76"/>
  <c r="F314" i="76"/>
  <c r="E322" i="76" s="1"/>
  <c r="F322" i="76" s="1"/>
  <c r="E344" i="76"/>
  <c r="A47" i="76"/>
  <c r="A61" i="76"/>
  <c r="A80" i="76" s="1"/>
  <c r="E140" i="76"/>
  <c r="E138" i="76"/>
  <c r="E139" i="76"/>
  <c r="E143" i="76"/>
  <c r="E141" i="76"/>
  <c r="D56" i="11"/>
  <c r="D22" i="11"/>
  <c r="D245" i="79" s="1"/>
  <c r="C327" i="79" s="1"/>
  <c r="H22" i="11"/>
  <c r="H56" i="11"/>
  <c r="B22" i="11"/>
  <c r="F22" i="11"/>
  <c r="G22" i="11"/>
  <c r="G245" i="79" s="1"/>
  <c r="C424" i="79" s="1"/>
  <c r="B456" i="79" s="1"/>
  <c r="G56" i="11"/>
  <c r="E56" i="11"/>
  <c r="I56" i="11"/>
  <c r="D27" i="17"/>
  <c r="I22" i="11"/>
  <c r="I245" i="79" s="1"/>
  <c r="L14" i="17"/>
  <c r="L18" i="17"/>
  <c r="D28" i="17"/>
  <c r="F56" i="11"/>
  <c r="J56" i="11"/>
  <c r="D29" i="17"/>
  <c r="C22" i="11"/>
  <c r="L15" i="17"/>
  <c r="L19" i="17"/>
  <c r="D30" i="17"/>
  <c r="C56" i="11"/>
  <c r="D31" i="17"/>
  <c r="E22" i="11"/>
  <c r="E245" i="79" s="1"/>
  <c r="C360" i="79" s="1"/>
  <c r="L12" i="17"/>
  <c r="L26" i="17" s="1"/>
  <c r="L16" i="17"/>
  <c r="D32" i="17"/>
  <c r="D33" i="17"/>
  <c r="L13" i="17"/>
  <c r="L17" i="17"/>
  <c r="D26" i="17"/>
  <c r="A93" i="76"/>
  <c r="A138" i="76"/>
  <c r="A154" i="76" s="1"/>
  <c r="A169" i="76" s="1"/>
  <c r="A227" i="76" s="1"/>
  <c r="A33" i="76"/>
  <c r="A95" i="76" s="1"/>
  <c r="A139" i="76"/>
  <c r="A155" i="76" s="1"/>
  <c r="A170" i="76" s="1"/>
  <c r="A228" i="76" s="1"/>
  <c r="A94" i="76"/>
  <c r="A62" i="76"/>
  <c r="A81" i="76" s="1"/>
  <c r="A48" i="76"/>
  <c r="E174" i="76"/>
  <c r="G169" i="76"/>
  <c r="D175" i="76"/>
  <c r="E171" i="76"/>
  <c r="G176" i="76"/>
  <c r="F170" i="76"/>
  <c r="G175" i="76"/>
  <c r="G170" i="76"/>
  <c r="B172" i="76"/>
  <c r="F166" i="76"/>
  <c r="F181" i="76"/>
  <c r="G166" i="76"/>
  <c r="G181" i="76"/>
  <c r="A187" i="76"/>
  <c r="A198" i="76"/>
  <c r="B181" i="76"/>
  <c r="B166" i="76"/>
  <c r="C181" i="76"/>
  <c r="C166" i="76"/>
  <c r="A216" i="76"/>
  <c r="A200" i="76"/>
  <c r="A213" i="76" s="1"/>
  <c r="A219" i="76" s="1"/>
  <c r="D166" i="76"/>
  <c r="D181" i="76"/>
  <c r="E166" i="76"/>
  <c r="E181" i="76"/>
  <c r="A201" i="76"/>
  <c r="A214" i="76" s="1"/>
  <c r="A220" i="76" s="1"/>
  <c r="A217" i="76"/>
  <c r="D169" i="76"/>
  <c r="A90" i="76"/>
  <c r="D170" i="76"/>
  <c r="C173" i="76"/>
  <c r="F174" i="76"/>
  <c r="A79" i="76"/>
  <c r="E170" i="76"/>
  <c r="D171" i="76"/>
  <c r="D172" i="76"/>
  <c r="D173" i="76"/>
  <c r="D174" i="76"/>
  <c r="D176" i="76"/>
  <c r="C169" i="76"/>
  <c r="B176" i="76"/>
  <c r="G171" i="76"/>
  <c r="B173" i="76"/>
  <c r="E175" i="76"/>
  <c r="E249" i="76" l="1"/>
  <c r="H228" i="79"/>
  <c r="D249" i="76"/>
  <c r="G228" i="79"/>
  <c r="F18" i="18"/>
  <c r="F207" i="79" s="1"/>
  <c r="E48" i="11"/>
  <c r="E271" i="79" s="1"/>
  <c r="F17" i="18"/>
  <c r="F206" i="79" s="1"/>
  <c r="C48" i="11"/>
  <c r="C271" i="79" s="1"/>
  <c r="B48" i="11"/>
  <c r="G2" i="18"/>
  <c r="B58" i="11" s="1"/>
  <c r="F48" i="11"/>
  <c r="F271" i="79" s="1"/>
  <c r="F24" i="18"/>
  <c r="F213" i="79" s="1"/>
  <c r="D274" i="79"/>
  <c r="C463" i="79"/>
  <c r="C266" i="76"/>
  <c r="F245" i="79"/>
  <c r="C392" i="79" s="1"/>
  <c r="D262" i="76"/>
  <c r="C340" i="76" s="1"/>
  <c r="B372" i="76" s="1"/>
  <c r="I372" i="76" s="1"/>
  <c r="G241" i="79"/>
  <c r="C423" i="79" s="1"/>
  <c r="B432" i="79" s="1"/>
  <c r="C432" i="79" s="1"/>
  <c r="B394" i="79"/>
  <c r="K359" i="79"/>
  <c r="B363" i="79"/>
  <c r="B372" i="79" s="1"/>
  <c r="C372" i="79" s="1"/>
  <c r="B339" i="79"/>
  <c r="C339" i="79" s="1"/>
  <c r="C399" i="79"/>
  <c r="F271" i="76"/>
  <c r="C406" i="76" s="1"/>
  <c r="B438" i="76" s="1"/>
  <c r="I255" i="79"/>
  <c r="B384" i="76"/>
  <c r="C384" i="76" s="1"/>
  <c r="F276" i="76"/>
  <c r="C407" i="76" s="1"/>
  <c r="B439" i="76" s="1"/>
  <c r="I250" i="79"/>
  <c r="C52" i="11"/>
  <c r="F9" i="79" s="1"/>
  <c r="C245" i="79"/>
  <c r="G276" i="76"/>
  <c r="C439" i="76" s="1"/>
  <c r="B471" i="76" s="1"/>
  <c r="J250" i="79"/>
  <c r="C489" i="79" s="1"/>
  <c r="B521" i="79" s="1"/>
  <c r="E271" i="76"/>
  <c r="C374" i="76" s="1"/>
  <c r="B383" i="76" s="1"/>
  <c r="C383" i="76" s="1"/>
  <c r="H255" i="79"/>
  <c r="C458" i="79" s="1"/>
  <c r="B490" i="79" s="1"/>
  <c r="B362" i="79"/>
  <c r="B371" i="79" s="1"/>
  <c r="C371" i="79" s="1"/>
  <c r="B338" i="79"/>
  <c r="C338" i="79" s="1"/>
  <c r="E274" i="79"/>
  <c r="C459" i="79"/>
  <c r="B518" i="79"/>
  <c r="B495" i="79"/>
  <c r="G518" i="79"/>
  <c r="F262" i="76"/>
  <c r="C404" i="76" s="1"/>
  <c r="B436" i="76" s="1"/>
  <c r="B445" i="76" s="1"/>
  <c r="C445" i="76" s="1"/>
  <c r="I241" i="79"/>
  <c r="K486" i="79"/>
  <c r="E266" i="76"/>
  <c r="H245" i="79"/>
  <c r="C456" i="79" s="1"/>
  <c r="B488" i="79" s="1"/>
  <c r="B497" i="79" s="1"/>
  <c r="C497" i="79" s="1"/>
  <c r="B360" i="79"/>
  <c r="B369" i="79" s="1"/>
  <c r="C369" i="79" s="1"/>
  <c r="B457" i="79"/>
  <c r="B466" i="79" s="1"/>
  <c r="C466" i="79" s="1"/>
  <c r="B458" i="79"/>
  <c r="C271" i="76"/>
  <c r="B342" i="76" s="1"/>
  <c r="F255" i="79"/>
  <c r="C394" i="79" s="1"/>
  <c r="C365" i="79"/>
  <c r="B395" i="79"/>
  <c r="B392" i="79"/>
  <c r="F281" i="76"/>
  <c r="C408" i="76" s="1"/>
  <c r="B440" i="76" s="1"/>
  <c r="I260" i="79"/>
  <c r="G281" i="76"/>
  <c r="C440" i="76" s="1"/>
  <c r="J260" i="79"/>
  <c r="B358" i="79"/>
  <c r="J358" i="79" s="1"/>
  <c r="J367" i="79" s="1"/>
  <c r="K367" i="79" s="1"/>
  <c r="C332" i="79"/>
  <c r="K330" i="79"/>
  <c r="B431" i="79"/>
  <c r="G11" i="18"/>
  <c r="E262" i="76"/>
  <c r="C372" i="76" s="1"/>
  <c r="J372" i="76" s="1"/>
  <c r="H241" i="79"/>
  <c r="C455" i="79" s="1"/>
  <c r="K455" i="79" s="1"/>
  <c r="C281" i="76"/>
  <c r="B344" i="76" s="1"/>
  <c r="F260" i="79"/>
  <c r="C276" i="76"/>
  <c r="B343" i="76" s="1"/>
  <c r="F250" i="79"/>
  <c r="C393" i="79" s="1"/>
  <c r="B368" i="79"/>
  <c r="C368" i="79" s="1"/>
  <c r="D281" i="76"/>
  <c r="C344" i="76" s="1"/>
  <c r="B376" i="76" s="1"/>
  <c r="B385" i="76" s="1"/>
  <c r="C385" i="76" s="1"/>
  <c r="G260" i="79"/>
  <c r="G271" i="76"/>
  <c r="C438" i="76" s="1"/>
  <c r="B470" i="76" s="1"/>
  <c r="J255" i="79"/>
  <c r="C490" i="79" s="1"/>
  <c r="B522" i="79" s="1"/>
  <c r="B53" i="11"/>
  <c r="B70" i="11" s="1"/>
  <c r="B498" i="79"/>
  <c r="C498" i="79" s="1"/>
  <c r="J395" i="79"/>
  <c r="E372" i="79"/>
  <c r="F372" i="79" s="1"/>
  <c r="E427" i="79"/>
  <c r="E436" i="79" s="1"/>
  <c r="F436" i="79" s="1"/>
  <c r="E404" i="79"/>
  <c r="F404" i="79" s="1"/>
  <c r="E491" i="79"/>
  <c r="G282" i="76"/>
  <c r="F440" i="76" s="1"/>
  <c r="J440" i="76" s="1"/>
  <c r="J261" i="79"/>
  <c r="F491" i="79" s="1"/>
  <c r="J330" i="79"/>
  <c r="E459" i="79"/>
  <c r="E307" i="79"/>
  <c r="F307" i="79" s="1"/>
  <c r="G272" i="76"/>
  <c r="J256" i="79"/>
  <c r="D277" i="76"/>
  <c r="G251" i="79"/>
  <c r="G277" i="76"/>
  <c r="J251" i="79"/>
  <c r="C275" i="79"/>
  <c r="C277" i="76"/>
  <c r="F251" i="79"/>
  <c r="F277" i="76"/>
  <c r="I251" i="79"/>
  <c r="E277" i="76"/>
  <c r="E291" i="76" s="1"/>
  <c r="H251" i="79"/>
  <c r="F267" i="76"/>
  <c r="I246" i="79"/>
  <c r="D53" i="11"/>
  <c r="D246" i="79"/>
  <c r="D275" i="79" s="1"/>
  <c r="E267" i="76"/>
  <c r="H246" i="79"/>
  <c r="E275" i="79"/>
  <c r="K391" i="79"/>
  <c r="E423" i="79"/>
  <c r="E368" i="79"/>
  <c r="F368" i="79" s="1"/>
  <c r="J359" i="79"/>
  <c r="G263" i="76"/>
  <c r="F436" i="76" s="1"/>
  <c r="E468" i="76" s="1"/>
  <c r="J242" i="79"/>
  <c r="F487" i="79" s="1"/>
  <c r="E400" i="79"/>
  <c r="F400" i="79" s="1"/>
  <c r="J391" i="79"/>
  <c r="E335" i="79"/>
  <c r="F335" i="79" s="1"/>
  <c r="J326" i="79"/>
  <c r="J335" i="79" s="1"/>
  <c r="K335" i="79" s="1"/>
  <c r="E303" i="79"/>
  <c r="F303" i="79" s="1"/>
  <c r="E455" i="79"/>
  <c r="K423" i="79"/>
  <c r="E487" i="79"/>
  <c r="E413" i="76"/>
  <c r="F413" i="76" s="1"/>
  <c r="E495" i="79"/>
  <c r="F495" i="79" s="1"/>
  <c r="J486" i="79"/>
  <c r="J422" i="79"/>
  <c r="J431" i="79" s="1"/>
  <c r="K431" i="79" s="1"/>
  <c r="E325" i="79"/>
  <c r="F294" i="79"/>
  <c r="E431" i="79"/>
  <c r="F431" i="79" s="1"/>
  <c r="E367" i="79"/>
  <c r="F367" i="79" s="1"/>
  <c r="E463" i="79"/>
  <c r="F463" i="79" s="1"/>
  <c r="J454" i="79"/>
  <c r="J463" i="79" s="1"/>
  <c r="K463" i="79" s="1"/>
  <c r="M486" i="79"/>
  <c r="J390" i="79"/>
  <c r="J399" i="79" s="1"/>
  <c r="K399" i="79" s="1"/>
  <c r="H21" i="17"/>
  <c r="H162" i="79" s="1"/>
  <c r="H157" i="79"/>
  <c r="E329" i="79"/>
  <c r="F298" i="79"/>
  <c r="F278" i="76"/>
  <c r="F407" i="76" s="1"/>
  <c r="E439" i="76" s="1"/>
  <c r="I439" i="76" s="1"/>
  <c r="I252" i="79"/>
  <c r="F273" i="76"/>
  <c r="F406" i="76" s="1"/>
  <c r="I257" i="79"/>
  <c r="C278" i="76"/>
  <c r="E343" i="76" s="1"/>
  <c r="F252" i="79"/>
  <c r="F393" i="79" s="1"/>
  <c r="D234" i="76"/>
  <c r="C213" i="79"/>
  <c r="B230" i="76"/>
  <c r="B209" i="79"/>
  <c r="C234" i="76"/>
  <c r="D213" i="79"/>
  <c r="I48" i="11"/>
  <c r="I271" i="79" s="1"/>
  <c r="F16" i="18"/>
  <c r="D287" i="76"/>
  <c r="F345" i="76" s="1"/>
  <c r="J345" i="76" s="1"/>
  <c r="G266" i="79"/>
  <c r="C287" i="76"/>
  <c r="E345" i="76" s="1"/>
  <c r="I345" i="76" s="1"/>
  <c r="F266" i="79"/>
  <c r="F287" i="76"/>
  <c r="F409" i="76" s="1"/>
  <c r="E441" i="76" s="1"/>
  <c r="I266" i="79"/>
  <c r="E232" i="76"/>
  <c r="E211" i="79"/>
  <c r="F286" i="76"/>
  <c r="I265" i="79"/>
  <c r="E234" i="76"/>
  <c r="E213" i="79"/>
  <c r="C286" i="76"/>
  <c r="F265" i="79"/>
  <c r="E229" i="76"/>
  <c r="E208" i="79"/>
  <c r="D286" i="76"/>
  <c r="G265" i="79"/>
  <c r="G286" i="76"/>
  <c r="J265" i="79"/>
  <c r="F21" i="18"/>
  <c r="F210" i="79" s="1"/>
  <c r="H48" i="11"/>
  <c r="H271" i="79" s="1"/>
  <c r="B52" i="11"/>
  <c r="E53" i="11"/>
  <c r="I53" i="11"/>
  <c r="E52" i="11"/>
  <c r="F53" i="11"/>
  <c r="F70" i="11" s="1"/>
  <c r="G53" i="11"/>
  <c r="C53" i="11"/>
  <c r="C70" i="11" s="1"/>
  <c r="H53" i="11"/>
  <c r="D52" i="11"/>
  <c r="H52" i="11"/>
  <c r="C58" i="11"/>
  <c r="F52" i="11"/>
  <c r="I52" i="11"/>
  <c r="F15" i="79" s="1"/>
  <c r="J52" i="11"/>
  <c r="G9" i="18"/>
  <c r="I58" i="11" s="1"/>
  <c r="G52" i="11"/>
  <c r="F13" i="79" s="1"/>
  <c r="G4" i="18"/>
  <c r="D58" i="11" s="1"/>
  <c r="G6" i="18"/>
  <c r="F58" i="11" s="1"/>
  <c r="G10" i="18"/>
  <c r="J58" i="11" s="1"/>
  <c r="G8" i="18"/>
  <c r="H58" i="11" s="1"/>
  <c r="G7" i="18"/>
  <c r="G58" i="11" s="1"/>
  <c r="G5" i="18"/>
  <c r="E58" i="11" s="1"/>
  <c r="E339" i="76"/>
  <c r="E348" i="76" s="1"/>
  <c r="F348" i="76" s="1"/>
  <c r="B16" i="18"/>
  <c r="E43" i="11"/>
  <c r="E266" i="79" s="1"/>
  <c r="B19" i="18"/>
  <c r="B141" i="76"/>
  <c r="E21" i="18"/>
  <c r="B412" i="76"/>
  <c r="C412" i="76" s="1"/>
  <c r="C291" i="76"/>
  <c r="B144" i="76"/>
  <c r="F10" i="9"/>
  <c r="B380" i="76"/>
  <c r="C380" i="76" s="1"/>
  <c r="J43" i="11"/>
  <c r="J403" i="76"/>
  <c r="E24" i="11"/>
  <c r="E247" i="79" s="1"/>
  <c r="F360" i="79" s="1"/>
  <c r="F172" i="76"/>
  <c r="J34" i="11"/>
  <c r="J371" i="76"/>
  <c r="G258" i="76"/>
  <c r="C435" i="76" s="1"/>
  <c r="B467" i="76" s="1"/>
  <c r="I467" i="76" s="1"/>
  <c r="B3" i="9"/>
  <c r="B116" i="79" s="1"/>
  <c r="K41" i="11"/>
  <c r="H285" i="76" s="1"/>
  <c r="C473" i="76" s="1"/>
  <c r="H168" i="79"/>
  <c r="H173" i="79" s="1"/>
  <c r="B24" i="11"/>
  <c r="E16" i="18"/>
  <c r="L41" i="11"/>
  <c r="B9" i="9"/>
  <c r="B122" i="79" s="1"/>
  <c r="B4" i="9"/>
  <c r="B117" i="79" s="1"/>
  <c r="J4" i="11"/>
  <c r="J29" i="11"/>
  <c r="B43" i="11"/>
  <c r="H43" i="11"/>
  <c r="E39" i="17"/>
  <c r="B145" i="76"/>
  <c r="F11" i="9"/>
  <c r="C39" i="17"/>
  <c r="B8" i="9"/>
  <c r="B121" i="79" s="1"/>
  <c r="F4" i="11"/>
  <c r="C175" i="76"/>
  <c r="I4" i="11"/>
  <c r="B170" i="76"/>
  <c r="B169" i="76"/>
  <c r="B4" i="11"/>
  <c r="B6" i="9"/>
  <c r="B119" i="79" s="1"/>
  <c r="B5" i="9"/>
  <c r="B118" i="79" s="1"/>
  <c r="G174" i="76"/>
  <c r="B175" i="76"/>
  <c r="H178" i="76"/>
  <c r="B404" i="76"/>
  <c r="I404" i="76" s="1"/>
  <c r="A30" i="9"/>
  <c r="A34" i="9" s="1"/>
  <c r="A38" i="9" s="1"/>
  <c r="A31" i="9"/>
  <c r="J23" i="11"/>
  <c r="B406" i="76"/>
  <c r="H249" i="76"/>
  <c r="C23" i="18"/>
  <c r="C20" i="18"/>
  <c r="B34" i="11"/>
  <c r="C16" i="18"/>
  <c r="I156" i="76"/>
  <c r="F173" i="76"/>
  <c r="F7" i="9"/>
  <c r="J409" i="76"/>
  <c r="F10" i="11"/>
  <c r="B10" i="11"/>
  <c r="J10" i="11"/>
  <c r="J57" i="11"/>
  <c r="E377" i="76"/>
  <c r="I377" i="76" s="1"/>
  <c r="G10" i="11"/>
  <c r="C10" i="11"/>
  <c r="G57" i="11"/>
  <c r="E438" i="76"/>
  <c r="I57" i="11"/>
  <c r="I10" i="11"/>
  <c r="D23" i="18"/>
  <c r="E354" i="76"/>
  <c r="F354" i="76" s="1"/>
  <c r="I354" i="76"/>
  <c r="J354" i="76" s="1"/>
  <c r="D17" i="18"/>
  <c r="E57" i="11"/>
  <c r="E10" i="11"/>
  <c r="G173" i="76"/>
  <c r="I153" i="76"/>
  <c r="I436" i="76"/>
  <c r="I155" i="76"/>
  <c r="I159" i="76"/>
  <c r="F176" i="76"/>
  <c r="B24" i="18"/>
  <c r="J24" i="11"/>
  <c r="J247" i="79" s="1"/>
  <c r="F488" i="79" s="1"/>
  <c r="E23" i="18"/>
  <c r="B449" i="76"/>
  <c r="C449" i="76" s="1"/>
  <c r="D21" i="18"/>
  <c r="G34" i="11"/>
  <c r="E17" i="18"/>
  <c r="C43" i="11"/>
  <c r="C266" i="79" s="1"/>
  <c r="D20" i="18"/>
  <c r="F34" i="11"/>
  <c r="B171" i="76"/>
  <c r="I468" i="76"/>
  <c r="F24" i="11"/>
  <c r="F247" i="79" s="1"/>
  <c r="F392" i="79" s="1"/>
  <c r="B23" i="18"/>
  <c r="I24" i="11"/>
  <c r="E20" i="18"/>
  <c r="D22" i="18"/>
  <c r="H34" i="11"/>
  <c r="E172" i="76"/>
  <c r="C172" i="76"/>
  <c r="B472" i="76"/>
  <c r="B416" i="76"/>
  <c r="C416" i="76" s="1"/>
  <c r="C235" i="76"/>
  <c r="I161" i="76"/>
  <c r="C18" i="18"/>
  <c r="D29" i="11"/>
  <c r="D252" i="79" s="1"/>
  <c r="F328" i="79" s="1"/>
  <c r="C171" i="76"/>
  <c r="D235" i="76"/>
  <c r="I157" i="76"/>
  <c r="B235" i="76"/>
  <c r="C21" i="18"/>
  <c r="G29" i="11"/>
  <c r="C226" i="76"/>
  <c r="F175" i="76"/>
  <c r="B417" i="76"/>
  <c r="C417" i="76" s="1"/>
  <c r="C29" i="11"/>
  <c r="C252" i="79" s="1"/>
  <c r="C17" i="18"/>
  <c r="C206" i="79" s="1"/>
  <c r="B21" i="18"/>
  <c r="G24" i="11"/>
  <c r="G247" i="79" s="1"/>
  <c r="F424" i="79" s="1"/>
  <c r="I160" i="76"/>
  <c r="D43" i="11"/>
  <c r="D266" i="79" s="1"/>
  <c r="C22" i="18"/>
  <c r="H29" i="11"/>
  <c r="B22" i="18"/>
  <c r="H24" i="11"/>
  <c r="H247" i="79" s="1"/>
  <c r="F456" i="79" s="1"/>
  <c r="D18" i="18"/>
  <c r="D34" i="11"/>
  <c r="D257" i="79" s="1"/>
  <c r="F329" i="79" s="1"/>
  <c r="D19" i="18"/>
  <c r="E34" i="11"/>
  <c r="E257" i="79" s="1"/>
  <c r="F362" i="79" s="1"/>
  <c r="C24" i="11"/>
  <c r="C247" i="79" s="1"/>
  <c r="B17" i="18"/>
  <c r="B18" i="18"/>
  <c r="D24" i="11"/>
  <c r="D247" i="79" s="1"/>
  <c r="F327" i="79" s="1"/>
  <c r="E235" i="76"/>
  <c r="E29" i="11"/>
  <c r="E252" i="79" s="1"/>
  <c r="F361" i="79" s="1"/>
  <c r="C19" i="18"/>
  <c r="E380" i="76"/>
  <c r="F380" i="76" s="1"/>
  <c r="I371" i="76"/>
  <c r="E385" i="76"/>
  <c r="F385" i="76" s="1"/>
  <c r="I376" i="76"/>
  <c r="E444" i="76"/>
  <c r="F444" i="76" s="1"/>
  <c r="I435" i="76"/>
  <c r="E412" i="76"/>
  <c r="F412" i="76" s="1"/>
  <c r="I403" i="76"/>
  <c r="E408" i="76"/>
  <c r="J376" i="76"/>
  <c r="E381" i="76"/>
  <c r="F381" i="76" s="1"/>
  <c r="I441" i="76"/>
  <c r="J408" i="76"/>
  <c r="E440" i="76"/>
  <c r="B341" i="76"/>
  <c r="E290" i="76"/>
  <c r="C373" i="76"/>
  <c r="B469" i="76"/>
  <c r="A107" i="76"/>
  <c r="B333" i="76"/>
  <c r="F145" i="76"/>
  <c r="F143" i="76"/>
  <c r="F144" i="76"/>
  <c r="F141" i="76"/>
  <c r="L335" i="76" s="1"/>
  <c r="F140" i="76"/>
  <c r="E137" i="76"/>
  <c r="F139" i="76"/>
  <c r="L29" i="17"/>
  <c r="E142" i="76"/>
  <c r="F142" i="76"/>
  <c r="E146" i="76"/>
  <c r="F146" i="76"/>
  <c r="L496" i="76" s="1"/>
  <c r="E144" i="76"/>
  <c r="E145" i="76"/>
  <c r="L33" i="17"/>
  <c r="F138" i="76"/>
  <c r="L30" i="17"/>
  <c r="L32" i="17"/>
  <c r="L28" i="17"/>
  <c r="D266" i="76"/>
  <c r="L31" i="17"/>
  <c r="L27" i="17"/>
  <c r="C69" i="11"/>
  <c r="F266" i="76"/>
  <c r="A108" i="76"/>
  <c r="A49" i="76"/>
  <c r="A140" i="76"/>
  <c r="A156" i="76" s="1"/>
  <c r="A171" i="76" s="1"/>
  <c r="A229" i="76" s="1"/>
  <c r="A34" i="76"/>
  <c r="A141" i="76" s="1"/>
  <c r="A157" i="76" s="1"/>
  <c r="A172" i="76" s="1"/>
  <c r="A230" i="76" s="1"/>
  <c r="A63" i="76"/>
  <c r="A109" i="76" s="1"/>
  <c r="A243" i="76"/>
  <c r="A192" i="76"/>
  <c r="E198" i="76"/>
  <c r="E204" i="76" s="1"/>
  <c r="E211" i="76" s="1"/>
  <c r="C224" i="76" s="1"/>
  <c r="C240" i="76" s="1"/>
  <c r="E187" i="76"/>
  <c r="C198" i="76"/>
  <c r="C204" i="76" s="1"/>
  <c r="C211" i="76" s="1"/>
  <c r="C187" i="76"/>
  <c r="G198" i="76"/>
  <c r="G204" i="76" s="1"/>
  <c r="G211" i="76" s="1"/>
  <c r="G187" i="76"/>
  <c r="D198" i="76"/>
  <c r="D204" i="76" s="1"/>
  <c r="D211" i="76" s="1"/>
  <c r="D187" i="76"/>
  <c r="B187" i="76"/>
  <c r="B198" i="76"/>
  <c r="B204" i="76" s="1"/>
  <c r="F198" i="76"/>
  <c r="F204" i="76" s="1"/>
  <c r="F211" i="76" s="1"/>
  <c r="D224" i="76" s="1"/>
  <c r="D240" i="76" s="1"/>
  <c r="F187" i="76"/>
  <c r="A242" i="76"/>
  <c r="F249" i="76" l="1"/>
  <c r="I228" i="79"/>
  <c r="C249" i="76"/>
  <c r="F228" i="79"/>
  <c r="G249" i="76"/>
  <c r="J228" i="79"/>
  <c r="J363" i="79"/>
  <c r="J372" i="79" s="1"/>
  <c r="K372" i="79" s="1"/>
  <c r="B205" i="79"/>
  <c r="F29" i="18"/>
  <c r="J400" i="79"/>
  <c r="K400" i="79" s="1"/>
  <c r="H275" i="79"/>
  <c r="J407" i="76"/>
  <c r="D291" i="76"/>
  <c r="J368" i="79"/>
  <c r="K368" i="79" s="1"/>
  <c r="I381" i="76"/>
  <c r="J381" i="76" s="1"/>
  <c r="C290" i="76"/>
  <c r="E445" i="76"/>
  <c r="F445" i="76" s="1"/>
  <c r="E472" i="76"/>
  <c r="B447" i="76"/>
  <c r="C447" i="76" s="1"/>
  <c r="J436" i="76"/>
  <c r="I445" i="76" s="1"/>
  <c r="J445" i="76" s="1"/>
  <c r="J495" i="79"/>
  <c r="K495" i="79" s="1"/>
  <c r="B397" i="79"/>
  <c r="J404" i="76"/>
  <c r="G275" i="79"/>
  <c r="I275" i="79"/>
  <c r="J339" i="79"/>
  <c r="K339" i="79" s="1"/>
  <c r="B491" i="79"/>
  <c r="J491" i="79" s="1"/>
  <c r="F274" i="79"/>
  <c r="C395" i="79"/>
  <c r="B404" i="79" s="1"/>
  <c r="C404" i="79" s="1"/>
  <c r="H274" i="79"/>
  <c r="B327" i="79"/>
  <c r="B336" i="79" s="1"/>
  <c r="C336" i="79" s="1"/>
  <c r="C274" i="79"/>
  <c r="B465" i="79"/>
  <c r="C465" i="79" s="1"/>
  <c r="B455" i="79"/>
  <c r="J455" i="79" s="1"/>
  <c r="J464" i="79" s="1"/>
  <c r="K464" i="79" s="1"/>
  <c r="B381" i="76"/>
  <c r="C381" i="76" s="1"/>
  <c r="F32" i="76"/>
  <c r="F10" i="79"/>
  <c r="G10" i="79" s="1"/>
  <c r="B69" i="11"/>
  <c r="F8" i="79"/>
  <c r="G9" i="79" s="1"/>
  <c r="G274" i="79"/>
  <c r="C427" i="79"/>
  <c r="B487" i="79"/>
  <c r="B496" i="79" s="1"/>
  <c r="C496" i="79" s="1"/>
  <c r="C461" i="79"/>
  <c r="J274" i="79"/>
  <c r="C491" i="79"/>
  <c r="B426" i="79"/>
  <c r="B435" i="79" s="1"/>
  <c r="C435" i="79" s="1"/>
  <c r="B403" i="79"/>
  <c r="C403" i="79" s="1"/>
  <c r="B424" i="79"/>
  <c r="B401" i="79"/>
  <c r="F33" i="76"/>
  <c r="F11" i="79"/>
  <c r="B367" i="79"/>
  <c r="B365" i="79"/>
  <c r="K459" i="79"/>
  <c r="H69" i="11"/>
  <c r="F14" i="79"/>
  <c r="G14" i="79" s="1"/>
  <c r="J406" i="76"/>
  <c r="I274" i="79"/>
  <c r="B499" i="79"/>
  <c r="C499" i="79" s="1"/>
  <c r="F34" i="76"/>
  <c r="F12" i="79"/>
  <c r="F205" i="79"/>
  <c r="B448" i="76"/>
  <c r="C448" i="76" s="1"/>
  <c r="B415" i="76"/>
  <c r="C415" i="76" s="1"/>
  <c r="F38" i="76"/>
  <c r="F16" i="79"/>
  <c r="G16" i="79" s="1"/>
  <c r="B402" i="79"/>
  <c r="C402" i="79" s="1"/>
  <c r="B425" i="79"/>
  <c r="B434" i="79" s="1"/>
  <c r="C434" i="79" s="1"/>
  <c r="C495" i="79"/>
  <c r="F31" i="76"/>
  <c r="C431" i="79"/>
  <c r="B467" i="79"/>
  <c r="C467" i="79" s="1"/>
  <c r="E205" i="79"/>
  <c r="E500" i="79"/>
  <c r="F500" i="79" s="1"/>
  <c r="H491" i="79"/>
  <c r="E523" i="79"/>
  <c r="E468" i="79"/>
  <c r="F468" i="79" s="1"/>
  <c r="F291" i="76"/>
  <c r="F275" i="79"/>
  <c r="J53" i="11"/>
  <c r="J70" i="11" s="1"/>
  <c r="J246" i="79"/>
  <c r="J275" i="79" s="1"/>
  <c r="E464" i="79"/>
  <c r="F464" i="79" s="1"/>
  <c r="E496" i="79"/>
  <c r="F496" i="79" s="1"/>
  <c r="E432" i="79"/>
  <c r="F432" i="79" s="1"/>
  <c r="J423" i="79"/>
  <c r="J432" i="79" s="1"/>
  <c r="K432" i="79" s="1"/>
  <c r="H487" i="79"/>
  <c r="E519" i="79"/>
  <c r="G519" i="79" s="1"/>
  <c r="K487" i="79"/>
  <c r="E302" i="79"/>
  <c r="F302" i="79" s="1"/>
  <c r="E334" i="79"/>
  <c r="F334" i="79" s="1"/>
  <c r="L264" i="79"/>
  <c r="E393" i="79"/>
  <c r="K361" i="79"/>
  <c r="G273" i="76"/>
  <c r="F438" i="76" s="1"/>
  <c r="E470" i="76" s="1"/>
  <c r="I470" i="76" s="1"/>
  <c r="J257" i="79"/>
  <c r="F490" i="79" s="1"/>
  <c r="C228" i="76"/>
  <c r="D207" i="79"/>
  <c r="B231" i="76"/>
  <c r="B210" i="79"/>
  <c r="B233" i="76"/>
  <c r="B212" i="79"/>
  <c r="D230" i="76"/>
  <c r="C209" i="79"/>
  <c r="C229" i="76"/>
  <c r="D208" i="79"/>
  <c r="K424" i="79"/>
  <c r="E456" i="79"/>
  <c r="E465" i="79" s="1"/>
  <c r="F465" i="79" s="1"/>
  <c r="E360" i="79"/>
  <c r="E369" i="79" s="1"/>
  <c r="F369" i="79" s="1"/>
  <c r="K327" i="79"/>
  <c r="K456" i="79"/>
  <c r="E488" i="79"/>
  <c r="E424" i="79"/>
  <c r="K392" i="79"/>
  <c r="D273" i="76"/>
  <c r="F342" i="76" s="1"/>
  <c r="E374" i="76" s="1"/>
  <c r="I374" i="76" s="1"/>
  <c r="G257" i="79"/>
  <c r="F426" i="79" s="1"/>
  <c r="C227" i="76"/>
  <c r="D206" i="79"/>
  <c r="D233" i="76"/>
  <c r="C212" i="79"/>
  <c r="K360" i="79"/>
  <c r="E392" i="79"/>
  <c r="B234" i="76"/>
  <c r="B213" i="79"/>
  <c r="E338" i="79"/>
  <c r="F338" i="79" s="1"/>
  <c r="K329" i="79"/>
  <c r="E362" i="79"/>
  <c r="E371" i="79" s="1"/>
  <c r="F371" i="79" s="1"/>
  <c r="I54" i="11"/>
  <c r="I71" i="11" s="1"/>
  <c r="I247" i="79"/>
  <c r="I276" i="79" s="1"/>
  <c r="B228" i="76"/>
  <c r="B207" i="79"/>
  <c r="C231" i="76"/>
  <c r="D210" i="79"/>
  <c r="B227" i="76"/>
  <c r="B206" i="79"/>
  <c r="B229" i="76"/>
  <c r="B208" i="79"/>
  <c r="C230" i="76"/>
  <c r="D209" i="79"/>
  <c r="E425" i="79"/>
  <c r="K393" i="79"/>
  <c r="E328" i="79"/>
  <c r="E337" i="79" s="1"/>
  <c r="F337" i="79" s="1"/>
  <c r="F297" i="79"/>
  <c r="F296" i="79"/>
  <c r="E327" i="79"/>
  <c r="D232" i="76"/>
  <c r="C211" i="79"/>
  <c r="E361" i="79"/>
  <c r="K328" i="79"/>
  <c r="E273" i="76"/>
  <c r="F374" i="76" s="1"/>
  <c r="H257" i="79"/>
  <c r="F458" i="79" s="1"/>
  <c r="C233" i="76"/>
  <c r="D212" i="79"/>
  <c r="F313" i="76"/>
  <c r="E321" i="76" s="1"/>
  <c r="F321" i="76" s="1"/>
  <c r="E306" i="79"/>
  <c r="F306" i="79" s="1"/>
  <c r="D278" i="76"/>
  <c r="F343" i="76" s="1"/>
  <c r="G252" i="79"/>
  <c r="F425" i="79" s="1"/>
  <c r="D226" i="76"/>
  <c r="C205" i="79"/>
  <c r="G278" i="76"/>
  <c r="F439" i="76" s="1"/>
  <c r="E471" i="76" s="1"/>
  <c r="I471" i="76" s="1"/>
  <c r="J252" i="79"/>
  <c r="F489" i="79" s="1"/>
  <c r="D231" i="76"/>
  <c r="C210" i="79"/>
  <c r="B232" i="76"/>
  <c r="B211" i="79"/>
  <c r="E278" i="76"/>
  <c r="H252" i="79"/>
  <c r="F457" i="79" s="1"/>
  <c r="D229" i="76"/>
  <c r="C208" i="79"/>
  <c r="K362" i="79"/>
  <c r="E394" i="79"/>
  <c r="D228" i="76"/>
  <c r="C207" i="79"/>
  <c r="C232" i="76"/>
  <c r="D211" i="79"/>
  <c r="C273" i="76"/>
  <c r="F312" i="76" s="1"/>
  <c r="E320" i="76" s="1"/>
  <c r="F320" i="76" s="1"/>
  <c r="F257" i="79"/>
  <c r="F394" i="79" s="1"/>
  <c r="K488" i="79"/>
  <c r="H488" i="79"/>
  <c r="E520" i="79"/>
  <c r="G520" i="79" s="1"/>
  <c r="J329" i="79"/>
  <c r="C276" i="79"/>
  <c r="E331" i="79"/>
  <c r="F396" i="79"/>
  <c r="G287" i="76"/>
  <c r="F441" i="76" s="1"/>
  <c r="J441" i="76" s="1"/>
  <c r="I450" i="76" s="1"/>
  <c r="J450" i="76" s="1"/>
  <c r="J266" i="79"/>
  <c r="E287" i="76"/>
  <c r="F377" i="76" s="1"/>
  <c r="J377" i="76" s="1"/>
  <c r="I386" i="76" s="1"/>
  <c r="J386" i="76" s="1"/>
  <c r="H266" i="79"/>
  <c r="E276" i="79"/>
  <c r="F364" i="79"/>
  <c r="F428" i="79"/>
  <c r="D276" i="79"/>
  <c r="F331" i="79"/>
  <c r="B31" i="76"/>
  <c r="D31" i="76" s="1"/>
  <c r="B9" i="79"/>
  <c r="E231" i="76"/>
  <c r="E210" i="79"/>
  <c r="B35" i="76"/>
  <c r="B13" i="79"/>
  <c r="B37" i="76"/>
  <c r="D37" i="76" s="1"/>
  <c r="B15" i="79"/>
  <c r="B38" i="76"/>
  <c r="B16" i="79"/>
  <c r="E230" i="76"/>
  <c r="E209" i="79"/>
  <c r="B30" i="76"/>
  <c r="B8" i="79"/>
  <c r="B33" i="76"/>
  <c r="D33" i="76" s="1"/>
  <c r="B11" i="79"/>
  <c r="B34" i="76"/>
  <c r="D34" i="76" s="1"/>
  <c r="B12" i="79"/>
  <c r="H179" i="79"/>
  <c r="H192" i="79" s="1"/>
  <c r="H174" i="79"/>
  <c r="E233" i="76"/>
  <c r="E212" i="79"/>
  <c r="E227" i="76"/>
  <c r="E206" i="79"/>
  <c r="G21" i="17"/>
  <c r="G162" i="79" s="1"/>
  <c r="G157" i="79"/>
  <c r="F3" i="9"/>
  <c r="B54" i="11"/>
  <c r="B71" i="11" s="1"/>
  <c r="J54" i="11"/>
  <c r="J71" i="11" s="1"/>
  <c r="C54" i="11"/>
  <c r="C71" i="11" s="1"/>
  <c r="G54" i="11"/>
  <c r="G71" i="11" s="1"/>
  <c r="D54" i="11"/>
  <c r="D71" i="11" s="1"/>
  <c r="H54" i="11"/>
  <c r="H71" i="11" s="1"/>
  <c r="F54" i="11"/>
  <c r="F71" i="11" s="1"/>
  <c r="E54" i="11"/>
  <c r="E71" i="11" s="1"/>
  <c r="B137" i="76"/>
  <c r="B138" i="76"/>
  <c r="B139" i="76"/>
  <c r="G139" i="76" s="1"/>
  <c r="B142" i="76"/>
  <c r="G142" i="76" s="1"/>
  <c r="B140" i="76"/>
  <c r="G140" i="76" s="1"/>
  <c r="I412" i="76"/>
  <c r="J412" i="76" s="1"/>
  <c r="I380" i="76"/>
  <c r="J380" i="76" s="1"/>
  <c r="N26" i="9"/>
  <c r="F30" i="76"/>
  <c r="G31" i="76" s="1"/>
  <c r="G290" i="76"/>
  <c r="C442" i="76"/>
  <c r="B444" i="76"/>
  <c r="C444" i="76" s="1"/>
  <c r="J435" i="76"/>
  <c r="I444" i="76" s="1"/>
  <c r="J444" i="76" s="1"/>
  <c r="F4" i="9"/>
  <c r="B143" i="76"/>
  <c r="G143" i="76" s="1"/>
  <c r="F9" i="9"/>
  <c r="B482" i="76"/>
  <c r="C482" i="76" s="1"/>
  <c r="B505" i="76"/>
  <c r="H22" i="17"/>
  <c r="E226" i="76"/>
  <c r="J439" i="76"/>
  <c r="I448" i="76" s="1"/>
  <c r="J448" i="76" s="1"/>
  <c r="B413" i="76"/>
  <c r="C413" i="76" s="1"/>
  <c r="F8" i="9"/>
  <c r="E69" i="11"/>
  <c r="F6" i="9"/>
  <c r="G70" i="11"/>
  <c r="B226" i="76"/>
  <c r="K32" i="11"/>
  <c r="E162" i="76"/>
  <c r="E177" i="76" s="1"/>
  <c r="F162" i="76"/>
  <c r="F177" i="76" s="1"/>
  <c r="K27" i="11"/>
  <c r="H162" i="76"/>
  <c r="H177" i="76" s="1"/>
  <c r="G178" i="76"/>
  <c r="C178" i="76"/>
  <c r="C21" i="17"/>
  <c r="H183" i="76"/>
  <c r="A35" i="9"/>
  <c r="A39" i="9" s="1"/>
  <c r="E70" i="11"/>
  <c r="G267" i="76"/>
  <c r="G291" i="76" s="1"/>
  <c r="I472" i="76"/>
  <c r="D69" i="11"/>
  <c r="F69" i="11"/>
  <c r="I70" i="11"/>
  <c r="F137" i="76"/>
  <c r="I438" i="76"/>
  <c r="I413" i="76"/>
  <c r="J413" i="76" s="1"/>
  <c r="D57" i="11"/>
  <c r="D70" i="11" s="1"/>
  <c r="D10" i="11"/>
  <c r="F5" i="9"/>
  <c r="H57" i="11"/>
  <c r="H70" i="11" s="1"/>
  <c r="H10" i="11"/>
  <c r="J69" i="11"/>
  <c r="F268" i="76"/>
  <c r="G268" i="76"/>
  <c r="C268" i="76"/>
  <c r="D268" i="76"/>
  <c r="F341" i="76" s="1"/>
  <c r="F375" i="76"/>
  <c r="D227" i="76"/>
  <c r="C216" i="79"/>
  <c r="E178" i="76"/>
  <c r="E228" i="76"/>
  <c r="E216" i="79"/>
  <c r="D216" i="79"/>
  <c r="E268" i="76"/>
  <c r="F373" i="76" s="1"/>
  <c r="J373" i="76" s="1"/>
  <c r="F178" i="76"/>
  <c r="E21" i="17"/>
  <c r="E449" i="76"/>
  <c r="F449" i="76" s="1"/>
  <c r="I440" i="76"/>
  <c r="I449" i="76" s="1"/>
  <c r="J449" i="76" s="1"/>
  <c r="E448" i="76"/>
  <c r="F448" i="76" s="1"/>
  <c r="E417" i="76"/>
  <c r="F417" i="76" s="1"/>
  <c r="I408" i="76"/>
  <c r="I417" i="76" s="1"/>
  <c r="J417" i="76" s="1"/>
  <c r="I385" i="76"/>
  <c r="J385" i="76" s="1"/>
  <c r="L463" i="76"/>
  <c r="L432" i="76"/>
  <c r="F290" i="76"/>
  <c r="C405" i="76"/>
  <c r="C341" i="76"/>
  <c r="B373" i="76" s="1"/>
  <c r="L464" i="76"/>
  <c r="B474" i="76"/>
  <c r="B405" i="76"/>
  <c r="C378" i="76"/>
  <c r="L400" i="76"/>
  <c r="L431" i="76"/>
  <c r="G345" i="76"/>
  <c r="K345" i="76" s="1"/>
  <c r="G339" i="76"/>
  <c r="G340" i="76"/>
  <c r="G344" i="76"/>
  <c r="G343" i="76"/>
  <c r="L367" i="76"/>
  <c r="L336" i="76"/>
  <c r="L399" i="76"/>
  <c r="L368" i="76"/>
  <c r="D290" i="76"/>
  <c r="L306" i="76"/>
  <c r="G141" i="76"/>
  <c r="B211" i="76"/>
  <c r="A297" i="76" a="1"/>
  <c r="G145" i="76"/>
  <c r="G138" i="76"/>
  <c r="F36" i="76"/>
  <c r="G144" i="76"/>
  <c r="G146" i="76"/>
  <c r="G32" i="76"/>
  <c r="G69" i="11"/>
  <c r="F35" i="76"/>
  <c r="D39" i="17"/>
  <c r="I69" i="11"/>
  <c r="F37" i="76"/>
  <c r="A50" i="76"/>
  <c r="A96" i="76"/>
  <c r="A35" i="76"/>
  <c r="A142" i="76" s="1"/>
  <c r="A158" i="76" s="1"/>
  <c r="A173" i="76" s="1"/>
  <c r="A231" i="76" s="1"/>
  <c r="A82" i="76"/>
  <c r="A110" i="76"/>
  <c r="C192" i="76"/>
  <c r="F192" i="76"/>
  <c r="D192" i="76"/>
  <c r="E192" i="76"/>
  <c r="B224" i="76"/>
  <c r="B240" i="76" s="1"/>
  <c r="A265" i="76"/>
  <c r="B192" i="76"/>
  <c r="G192" i="76"/>
  <c r="G22" i="17" l="1"/>
  <c r="G163" i="79" s="1"/>
  <c r="F16" i="9"/>
  <c r="G15" i="79"/>
  <c r="F276" i="79"/>
  <c r="G33" i="76"/>
  <c r="G34" i="76"/>
  <c r="J487" i="79"/>
  <c r="G11" i="79"/>
  <c r="C493" i="79"/>
  <c r="B523" i="79"/>
  <c r="B524" i="79" s="1"/>
  <c r="B500" i="79"/>
  <c r="C500" i="79" s="1"/>
  <c r="K491" i="79"/>
  <c r="J500" i="79" s="1"/>
  <c r="K500" i="79" s="1"/>
  <c r="C367" i="79"/>
  <c r="B374" i="79"/>
  <c r="C374" i="79" s="1"/>
  <c r="H276" i="76"/>
  <c r="C471" i="76" s="1"/>
  <c r="K250" i="79"/>
  <c r="C521" i="79" s="1"/>
  <c r="B529" i="79" s="1"/>
  <c r="C529" i="79" s="1"/>
  <c r="H271" i="76"/>
  <c r="C470" i="76" s="1"/>
  <c r="K255" i="79"/>
  <c r="C522" i="79" s="1"/>
  <c r="B530" i="79" s="1"/>
  <c r="C530" i="79" s="1"/>
  <c r="B427" i="79"/>
  <c r="B429" i="79" s="1"/>
  <c r="K395" i="79"/>
  <c r="J404" i="79" s="1"/>
  <c r="K404" i="79" s="1"/>
  <c r="C397" i="79"/>
  <c r="E447" i="76"/>
  <c r="F447" i="76" s="1"/>
  <c r="C401" i="79"/>
  <c r="B406" i="79"/>
  <c r="C406" i="79" s="1"/>
  <c r="B459" i="79"/>
  <c r="B461" i="79" s="1"/>
  <c r="K427" i="79"/>
  <c r="C429" i="79"/>
  <c r="B502" i="79"/>
  <c r="B433" i="79"/>
  <c r="B464" i="79"/>
  <c r="B493" i="79"/>
  <c r="J438" i="76"/>
  <c r="I447" i="76" s="1"/>
  <c r="J447" i="76" s="1"/>
  <c r="E383" i="76"/>
  <c r="F383" i="76" s="1"/>
  <c r="G12" i="79"/>
  <c r="G13" i="79"/>
  <c r="M491" i="79"/>
  <c r="C38" i="76"/>
  <c r="M487" i="79"/>
  <c r="J496" i="79"/>
  <c r="K496" i="79" s="1"/>
  <c r="D38" i="76"/>
  <c r="E38" i="76" s="1"/>
  <c r="C34" i="76"/>
  <c r="C31" i="76"/>
  <c r="C35" i="76"/>
  <c r="M41" i="11"/>
  <c r="H163" i="79"/>
  <c r="H180" i="79"/>
  <c r="H193" i="79" s="1"/>
  <c r="M488" i="79"/>
  <c r="E304" i="79"/>
  <c r="F304" i="79" s="1"/>
  <c r="E450" i="76"/>
  <c r="F450" i="76" s="1"/>
  <c r="E305" i="79"/>
  <c r="F305" i="79" s="1"/>
  <c r="G276" i="79"/>
  <c r="K394" i="79"/>
  <c r="E426" i="79"/>
  <c r="E403" i="79"/>
  <c r="F403" i="79" s="1"/>
  <c r="J394" i="79"/>
  <c r="J328" i="79"/>
  <c r="J337" i="79" s="1"/>
  <c r="K337" i="79" s="1"/>
  <c r="J362" i="79"/>
  <c r="J371" i="79" s="1"/>
  <c r="K371" i="79" s="1"/>
  <c r="E401" i="79"/>
  <c r="F401" i="79" s="1"/>
  <c r="J392" i="79"/>
  <c r="J401" i="79" s="1"/>
  <c r="K401" i="79" s="1"/>
  <c r="F27" i="18"/>
  <c r="F216" i="79"/>
  <c r="J338" i="79"/>
  <c r="K338" i="79" s="1"/>
  <c r="J360" i="79"/>
  <c r="J369" i="79" s="1"/>
  <c r="K369" i="79" s="1"/>
  <c r="K490" i="79"/>
  <c r="E522" i="79"/>
  <c r="G522" i="79" s="1"/>
  <c r="H490" i="79"/>
  <c r="K489" i="79"/>
  <c r="H489" i="79"/>
  <c r="E521" i="79"/>
  <c r="G521" i="79" s="1"/>
  <c r="E370" i="79"/>
  <c r="F370" i="79" s="1"/>
  <c r="J361" i="79"/>
  <c r="J370" i="79" s="1"/>
  <c r="K370" i="79" s="1"/>
  <c r="E433" i="79"/>
  <c r="F433" i="79" s="1"/>
  <c r="J424" i="79"/>
  <c r="J433" i="79" s="1"/>
  <c r="K433" i="79" s="1"/>
  <c r="E458" i="79"/>
  <c r="E467" i="79" s="1"/>
  <c r="F467" i="79" s="1"/>
  <c r="K426" i="79"/>
  <c r="C292" i="76"/>
  <c r="J374" i="76"/>
  <c r="I383" i="76" s="1"/>
  <c r="J383" i="76" s="1"/>
  <c r="J425" i="79"/>
  <c r="J456" i="79"/>
  <c r="J465" i="79" s="1"/>
  <c r="K465" i="79" s="1"/>
  <c r="E457" i="79"/>
  <c r="E466" i="79" s="1"/>
  <c r="F466" i="79" s="1"/>
  <c r="E434" i="79"/>
  <c r="F434" i="79" s="1"/>
  <c r="K425" i="79"/>
  <c r="E406" i="76"/>
  <c r="E473" i="76"/>
  <c r="I473" i="76" s="1"/>
  <c r="K457" i="79"/>
  <c r="E489" i="79"/>
  <c r="E498" i="79" s="1"/>
  <c r="F498" i="79" s="1"/>
  <c r="E402" i="79"/>
  <c r="F402" i="79" s="1"/>
  <c r="J393" i="79"/>
  <c r="J402" i="79" s="1"/>
  <c r="K402" i="79" s="1"/>
  <c r="E342" i="76"/>
  <c r="E351" i="76" s="1"/>
  <c r="F351" i="76" s="1"/>
  <c r="E490" i="79"/>
  <c r="K458" i="79"/>
  <c r="E336" i="79"/>
  <c r="F336" i="79" s="1"/>
  <c r="J327" i="79"/>
  <c r="J336" i="79" s="1"/>
  <c r="K336" i="79" s="1"/>
  <c r="E497" i="79"/>
  <c r="F497" i="79" s="1"/>
  <c r="J488" i="79"/>
  <c r="J497" i="79" s="1"/>
  <c r="K497" i="79" s="1"/>
  <c r="E340" i="79"/>
  <c r="F340" i="79" s="1"/>
  <c r="K331" i="79"/>
  <c r="E364" i="79"/>
  <c r="E373" i="79" s="1"/>
  <c r="F373" i="79" s="1"/>
  <c r="J276" i="79"/>
  <c r="F492" i="79"/>
  <c r="E460" i="79"/>
  <c r="K428" i="79"/>
  <c r="K396" i="79"/>
  <c r="E428" i="79"/>
  <c r="E386" i="76"/>
  <c r="F386" i="76" s="1"/>
  <c r="E396" i="79"/>
  <c r="K364" i="79"/>
  <c r="J331" i="79"/>
  <c r="E409" i="76"/>
  <c r="I409" i="76" s="1"/>
  <c r="I418" i="76" s="1"/>
  <c r="J418" i="76" s="1"/>
  <c r="H276" i="79"/>
  <c r="F460" i="79"/>
  <c r="D35" i="76"/>
  <c r="E35" i="76" s="1"/>
  <c r="B32" i="76"/>
  <c r="C32" i="76" s="1"/>
  <c r="B10" i="79"/>
  <c r="C12" i="79"/>
  <c r="C16" i="79"/>
  <c r="C9" i="79"/>
  <c r="C13" i="79"/>
  <c r="B36" i="76"/>
  <c r="C36" i="76" s="1"/>
  <c r="B14" i="79"/>
  <c r="C15" i="79" s="1"/>
  <c r="G180" i="79"/>
  <c r="G179" i="79"/>
  <c r="D116" i="79"/>
  <c r="G137" i="76"/>
  <c r="L232" i="79"/>
  <c r="L37" i="11"/>
  <c r="K22" i="11"/>
  <c r="D30" i="76"/>
  <c r="E31" i="76" s="1"/>
  <c r="H184" i="76"/>
  <c r="W41" i="11"/>
  <c r="K37" i="11"/>
  <c r="G162" i="76"/>
  <c r="G177" i="76" s="1"/>
  <c r="B503" i="76"/>
  <c r="B480" i="76"/>
  <c r="C480" i="76" s="1"/>
  <c r="H189" i="76"/>
  <c r="H194" i="76" s="1"/>
  <c r="H195" i="76" s="1"/>
  <c r="E168" i="79"/>
  <c r="E173" i="79" s="1"/>
  <c r="F189" i="76"/>
  <c r="F194" i="76" s="1"/>
  <c r="F195" i="76" s="1"/>
  <c r="F168" i="79"/>
  <c r="F173" i="79" s="1"/>
  <c r="E189" i="76"/>
  <c r="E194" i="76" s="1"/>
  <c r="E195" i="76" s="1"/>
  <c r="K18" i="11"/>
  <c r="C162" i="76"/>
  <c r="C177" i="76" s="1"/>
  <c r="D162" i="76"/>
  <c r="D177" i="76" s="1"/>
  <c r="Q41" i="11"/>
  <c r="I285" i="76"/>
  <c r="C505" i="76" s="1"/>
  <c r="B502" i="76"/>
  <c r="B479" i="76"/>
  <c r="C479" i="76" s="1"/>
  <c r="C22" i="17"/>
  <c r="M18" i="11" s="1"/>
  <c r="D292" i="76"/>
  <c r="C183" i="76"/>
  <c r="G184" i="76"/>
  <c r="G183" i="76"/>
  <c r="F311" i="76"/>
  <c r="E319" i="76" s="1"/>
  <c r="F319" i="76" s="1"/>
  <c r="E341" i="76"/>
  <c r="G341" i="76" s="1"/>
  <c r="F405" i="76"/>
  <c r="E437" i="76" s="1"/>
  <c r="G437" i="76" s="1"/>
  <c r="F292" i="76"/>
  <c r="L18" i="11"/>
  <c r="F437" i="76"/>
  <c r="H437" i="76" s="1"/>
  <c r="G292" i="76"/>
  <c r="J375" i="76"/>
  <c r="E407" i="76"/>
  <c r="G407" i="76" s="1"/>
  <c r="K407" i="76" s="1"/>
  <c r="F183" i="76"/>
  <c r="E22" i="17"/>
  <c r="L27" i="11"/>
  <c r="L250" i="79" s="1"/>
  <c r="E415" i="76"/>
  <c r="F415" i="76" s="1"/>
  <c r="I406" i="76"/>
  <c r="I415" i="76" s="1"/>
  <c r="J415" i="76" s="1"/>
  <c r="D237" i="76"/>
  <c r="C27" i="18"/>
  <c r="E373" i="76"/>
  <c r="E382" i="76" s="1"/>
  <c r="F382" i="76" s="1"/>
  <c r="C237" i="76"/>
  <c r="D27" i="18"/>
  <c r="E405" i="76"/>
  <c r="G405" i="76" s="1"/>
  <c r="K405" i="76" s="1"/>
  <c r="E237" i="76"/>
  <c r="E27" i="18"/>
  <c r="E183" i="76"/>
  <c r="L32" i="11"/>
  <c r="E375" i="76"/>
  <c r="I375" i="76" s="1"/>
  <c r="E352" i="76"/>
  <c r="F352" i="76" s="1"/>
  <c r="E292" i="76"/>
  <c r="B414" i="76"/>
  <c r="B410" i="76"/>
  <c r="G377" i="76"/>
  <c r="K377" i="76" s="1"/>
  <c r="G372" i="76"/>
  <c r="K372" i="76" s="1"/>
  <c r="G374" i="76"/>
  <c r="K374" i="76" s="1"/>
  <c r="G376" i="76"/>
  <c r="K376" i="76" s="1"/>
  <c r="G371" i="76"/>
  <c r="K371" i="76" s="1"/>
  <c r="B437" i="76"/>
  <c r="C410" i="76"/>
  <c r="G441" i="76"/>
  <c r="K441" i="76" s="1"/>
  <c r="G436" i="76"/>
  <c r="K436" i="76" s="1"/>
  <c r="G438" i="76"/>
  <c r="K438" i="76" s="1"/>
  <c r="G440" i="76"/>
  <c r="K440" i="76" s="1"/>
  <c r="G439" i="76"/>
  <c r="K439" i="76" s="1"/>
  <c r="G435" i="76"/>
  <c r="K435" i="76" s="1"/>
  <c r="H408" i="76"/>
  <c r="H404" i="76"/>
  <c r="H409" i="76"/>
  <c r="H403" i="76"/>
  <c r="H406" i="76"/>
  <c r="H407" i="76"/>
  <c r="H439" i="76"/>
  <c r="H440" i="76"/>
  <c r="H438" i="76"/>
  <c r="H436" i="76"/>
  <c r="H435" i="76"/>
  <c r="H441" i="76"/>
  <c r="G403" i="76"/>
  <c r="K403" i="76" s="1"/>
  <c r="G409" i="76"/>
  <c r="K409" i="76" s="1"/>
  <c r="G406" i="76"/>
  <c r="K406" i="76" s="1"/>
  <c r="G408" i="76"/>
  <c r="K408" i="76" s="1"/>
  <c r="G404" i="76"/>
  <c r="K404" i="76" s="1"/>
  <c r="C346" i="76"/>
  <c r="G470" i="76"/>
  <c r="K470" i="76" s="1"/>
  <c r="G468" i="76"/>
  <c r="K468" i="76" s="1"/>
  <c r="G472" i="76"/>
  <c r="K472" i="76" s="1"/>
  <c r="G473" i="76"/>
  <c r="K473" i="76" s="1"/>
  <c r="G471" i="76"/>
  <c r="K471" i="76" s="1"/>
  <c r="G467" i="76"/>
  <c r="K467" i="76" s="1"/>
  <c r="B378" i="76"/>
  <c r="H340" i="76"/>
  <c r="H344" i="76"/>
  <c r="H341" i="76"/>
  <c r="H343" i="76"/>
  <c r="H339" i="76"/>
  <c r="H342" i="76"/>
  <c r="H345" i="76"/>
  <c r="H376" i="76"/>
  <c r="H373" i="76"/>
  <c r="H371" i="76"/>
  <c r="H374" i="76"/>
  <c r="H377" i="76"/>
  <c r="H372" i="76"/>
  <c r="H375" i="76"/>
  <c r="B382" i="76"/>
  <c r="E34" i="76"/>
  <c r="G312" i="76"/>
  <c r="K312" i="76" s="1"/>
  <c r="G313" i="76"/>
  <c r="K313" i="76" s="1"/>
  <c r="G310" i="76"/>
  <c r="K310" i="76" s="1"/>
  <c r="G314" i="76"/>
  <c r="K314" i="76" s="1"/>
  <c r="G309" i="76"/>
  <c r="K309" i="76" s="1"/>
  <c r="G311" i="76"/>
  <c r="K311" i="76" s="1"/>
  <c r="H312" i="76"/>
  <c r="H309" i="76"/>
  <c r="H313" i="76"/>
  <c r="H310" i="76"/>
  <c r="H314" i="76"/>
  <c r="D329" i="76"/>
  <c r="E329" i="76" s="1"/>
  <c r="C333" i="76"/>
  <c r="D333" i="76" s="1"/>
  <c r="E333" i="76" s="1"/>
  <c r="G37" i="76"/>
  <c r="A298" i="76"/>
  <c r="A301" i="76"/>
  <c r="A302" i="76"/>
  <c r="A297" i="76"/>
  <c r="A299" i="76"/>
  <c r="A300" i="76"/>
  <c r="G36" i="76"/>
  <c r="G35" i="76"/>
  <c r="G38" i="76"/>
  <c r="D178" i="76"/>
  <c r="D21" i="17"/>
  <c r="A51" i="76"/>
  <c r="A36" i="76"/>
  <c r="A66" i="76" s="1"/>
  <c r="A85" i="76" s="1"/>
  <c r="A65" i="76"/>
  <c r="A111" i="76" s="1"/>
  <c r="A97" i="76"/>
  <c r="F163" i="79" l="1"/>
  <c r="J22" i="17"/>
  <c r="G523" i="79"/>
  <c r="C502" i="79"/>
  <c r="C464" i="79"/>
  <c r="C433" i="79"/>
  <c r="Q18" i="11"/>
  <c r="L241" i="79"/>
  <c r="H262" i="76"/>
  <c r="C468" i="76" s="1"/>
  <c r="K241" i="79"/>
  <c r="C519" i="79" s="1"/>
  <c r="B527" i="79" s="1"/>
  <c r="C527" i="79" s="1"/>
  <c r="C57" i="79" a="1"/>
  <c r="R18" i="11"/>
  <c r="M241" i="79"/>
  <c r="B436" i="79"/>
  <c r="C436" i="79" s="1"/>
  <c r="J427" i="79"/>
  <c r="J436" i="79" s="1"/>
  <c r="K436" i="79" s="1"/>
  <c r="H266" i="76"/>
  <c r="C469" i="76" s="1"/>
  <c r="B478" i="76" s="1"/>
  <c r="C478" i="76" s="1"/>
  <c r="K245" i="79"/>
  <c r="C520" i="79" s="1"/>
  <c r="B528" i="79" s="1"/>
  <c r="C528" i="79" s="1"/>
  <c r="B468" i="79"/>
  <c r="C468" i="79" s="1"/>
  <c r="J459" i="79"/>
  <c r="J468" i="79" s="1"/>
  <c r="K468" i="79" s="1"/>
  <c r="H281" i="76"/>
  <c r="C472" i="76" s="1"/>
  <c r="B504" i="76" s="1"/>
  <c r="K260" i="79"/>
  <c r="G342" i="76"/>
  <c r="G351" i="76" s="1"/>
  <c r="H351" i="76" s="1"/>
  <c r="F174" i="79"/>
  <c r="F180" i="79" s="1"/>
  <c r="F193" i="79" s="1"/>
  <c r="F179" i="79"/>
  <c r="F192" i="79" s="1"/>
  <c r="J434" i="79"/>
  <c r="K434" i="79" s="1"/>
  <c r="E179" i="79"/>
  <c r="E192" i="79" s="1"/>
  <c r="E174" i="79"/>
  <c r="E180" i="79" s="1"/>
  <c r="E193" i="79" s="1"/>
  <c r="J21" i="9"/>
  <c r="J26" i="9" s="1"/>
  <c r="D168" i="79"/>
  <c r="D173" i="79" s="1"/>
  <c r="C37" i="76"/>
  <c r="D36" i="76"/>
  <c r="E37" i="76" s="1"/>
  <c r="M264" i="79"/>
  <c r="H57" i="79" a="1"/>
  <c r="M490" i="79"/>
  <c r="E435" i="79"/>
  <c r="F435" i="79" s="1"/>
  <c r="J426" i="79"/>
  <c r="J435" i="79" s="1"/>
  <c r="K435" i="79" s="1"/>
  <c r="E418" i="76"/>
  <c r="F418" i="76" s="1"/>
  <c r="J490" i="79"/>
  <c r="J499" i="79" s="1"/>
  <c r="K499" i="79" s="1"/>
  <c r="M489" i="79"/>
  <c r="J457" i="79"/>
  <c r="J466" i="79" s="1"/>
  <c r="K466" i="79" s="1"/>
  <c r="J403" i="79"/>
  <c r="K403" i="79" s="1"/>
  <c r="J489" i="79"/>
  <c r="J498" i="79" s="1"/>
  <c r="K498" i="79" s="1"/>
  <c r="J458" i="79"/>
  <c r="J467" i="79" s="1"/>
  <c r="K467" i="79" s="1"/>
  <c r="E499" i="79"/>
  <c r="F499" i="79" s="1"/>
  <c r="J460" i="79"/>
  <c r="E405" i="79"/>
  <c r="F405" i="79" s="1"/>
  <c r="J396" i="79"/>
  <c r="J405" i="79" s="1"/>
  <c r="K405" i="79" s="1"/>
  <c r="H492" i="79"/>
  <c r="K492" i="79"/>
  <c r="E437" i="79"/>
  <c r="F437" i="79" s="1"/>
  <c r="J428" i="79"/>
  <c r="J437" i="79" s="1"/>
  <c r="K437" i="79" s="1"/>
  <c r="J364" i="79"/>
  <c r="J373" i="79" s="1"/>
  <c r="K373" i="79" s="1"/>
  <c r="J340" i="79"/>
  <c r="K340" i="79" s="1"/>
  <c r="E492" i="79"/>
  <c r="K460" i="79"/>
  <c r="E469" i="79"/>
  <c r="F469" i="79" s="1"/>
  <c r="M232" i="79"/>
  <c r="C33" i="76"/>
  <c r="C10" i="79"/>
  <c r="D32" i="76"/>
  <c r="E32" i="76" s="1"/>
  <c r="C11" i="79"/>
  <c r="C14" i="79"/>
  <c r="L255" i="79"/>
  <c r="Q37" i="11"/>
  <c r="L260" i="79"/>
  <c r="G192" i="79"/>
  <c r="G193" i="79"/>
  <c r="L21" i="9"/>
  <c r="K21" i="9"/>
  <c r="I281" i="76"/>
  <c r="C504" i="76" s="1"/>
  <c r="B549" i="76" s="1"/>
  <c r="C184" i="76"/>
  <c r="H79" i="76" a="1"/>
  <c r="H81" i="76" s="1"/>
  <c r="U41" i="11"/>
  <c r="X41" i="11" s="1"/>
  <c r="J285" i="76"/>
  <c r="C550" i="76" s="1"/>
  <c r="R41" i="11"/>
  <c r="H201" i="76"/>
  <c r="H214" i="76" s="1"/>
  <c r="I253" i="76"/>
  <c r="J253" i="76" s="1"/>
  <c r="E200" i="76"/>
  <c r="E213" i="76" s="1"/>
  <c r="C168" i="79"/>
  <c r="C173" i="79" s="1"/>
  <c r="C189" i="76"/>
  <c r="C194" i="76" s="1"/>
  <c r="C195" i="76" s="1"/>
  <c r="G189" i="76"/>
  <c r="G194" i="76" s="1"/>
  <c r="G195" i="76" s="1"/>
  <c r="G201" i="76" s="1"/>
  <c r="G214" i="76" s="1"/>
  <c r="B550" i="76"/>
  <c r="B514" i="76"/>
  <c r="C514" i="76" s="1"/>
  <c r="B500" i="76"/>
  <c r="B477" i="76"/>
  <c r="C477" i="76" s="1"/>
  <c r="N22" i="9"/>
  <c r="N27" i="9" s="1"/>
  <c r="F200" i="76"/>
  <c r="F213" i="76" s="1"/>
  <c r="D189" i="76"/>
  <c r="D194" i="76" s="1"/>
  <c r="D195" i="76" s="1"/>
  <c r="H200" i="76"/>
  <c r="H213" i="76" s="1"/>
  <c r="K437" i="76"/>
  <c r="E350" i="76"/>
  <c r="F350" i="76" s="1"/>
  <c r="H311" i="76"/>
  <c r="G319" i="76" s="1"/>
  <c r="H319" i="76" s="1"/>
  <c r="H405" i="76"/>
  <c r="L405" i="76" s="1"/>
  <c r="K414" i="76" s="1"/>
  <c r="L414" i="76" s="1"/>
  <c r="G373" i="76"/>
  <c r="K373" i="76" s="1"/>
  <c r="I373" i="76"/>
  <c r="I382" i="76" s="1"/>
  <c r="J382" i="76" s="1"/>
  <c r="J405" i="76"/>
  <c r="G375" i="76"/>
  <c r="K375" i="76" s="1"/>
  <c r="I405" i="76"/>
  <c r="M37" i="11"/>
  <c r="G57" i="79" s="1" a="1"/>
  <c r="C79" i="76" a="1"/>
  <c r="C87" i="76" s="1"/>
  <c r="I262" i="76"/>
  <c r="C500" i="76" s="1"/>
  <c r="E414" i="76"/>
  <c r="F414" i="76" s="1"/>
  <c r="E469" i="76"/>
  <c r="E446" i="76"/>
  <c r="F446" i="76" s="1"/>
  <c r="J437" i="76"/>
  <c r="W18" i="11"/>
  <c r="U18" i="11"/>
  <c r="J262" i="76"/>
  <c r="C545" i="76" s="1"/>
  <c r="E184" i="76"/>
  <c r="E201" i="76" s="1"/>
  <c r="E214" i="76" s="1"/>
  <c r="M32" i="11"/>
  <c r="I276" i="76"/>
  <c r="C503" i="76" s="1"/>
  <c r="Q27" i="11"/>
  <c r="Q32" i="11"/>
  <c r="I271" i="76"/>
  <c r="C502" i="76" s="1"/>
  <c r="F184" i="76"/>
  <c r="F201" i="76" s="1"/>
  <c r="F214" i="76" s="1"/>
  <c r="M27" i="11"/>
  <c r="I407" i="76"/>
  <c r="I416" i="76" s="1"/>
  <c r="J416" i="76" s="1"/>
  <c r="E416" i="76"/>
  <c r="F416" i="76" s="1"/>
  <c r="E384" i="76"/>
  <c r="F384" i="76" s="1"/>
  <c r="I384" i="76"/>
  <c r="J384" i="76" s="1"/>
  <c r="C382" i="76"/>
  <c r="B387" i="76"/>
  <c r="C387" i="76" s="1"/>
  <c r="L372" i="76"/>
  <c r="K381" i="76" s="1"/>
  <c r="L381" i="76" s="1"/>
  <c r="G381" i="76"/>
  <c r="H381" i="76" s="1"/>
  <c r="G446" i="76"/>
  <c r="H446" i="76" s="1"/>
  <c r="L437" i="76"/>
  <c r="L404" i="76"/>
  <c r="K413" i="76" s="1"/>
  <c r="L413" i="76" s="1"/>
  <c r="G413" i="76"/>
  <c r="H413" i="76" s="1"/>
  <c r="L375" i="76"/>
  <c r="B442" i="76"/>
  <c r="I437" i="76"/>
  <c r="B446" i="76"/>
  <c r="G386" i="76"/>
  <c r="H386" i="76" s="1"/>
  <c r="L377" i="76"/>
  <c r="K386" i="76" s="1"/>
  <c r="L386" i="76" s="1"/>
  <c r="L440" i="76"/>
  <c r="K449" i="76" s="1"/>
  <c r="L449" i="76" s="1"/>
  <c r="G449" i="76"/>
  <c r="H449" i="76" s="1"/>
  <c r="G417" i="76"/>
  <c r="H417" i="76" s="1"/>
  <c r="L408" i="76"/>
  <c r="K417" i="76" s="1"/>
  <c r="L417" i="76" s="1"/>
  <c r="L374" i="76"/>
  <c r="K383" i="76" s="1"/>
  <c r="L383" i="76" s="1"/>
  <c r="G383" i="76"/>
  <c r="H383" i="76" s="1"/>
  <c r="G448" i="76"/>
  <c r="H448" i="76" s="1"/>
  <c r="L439" i="76"/>
  <c r="K448" i="76" s="1"/>
  <c r="L448" i="76" s="1"/>
  <c r="L371" i="76"/>
  <c r="K380" i="76" s="1"/>
  <c r="L380" i="76" s="1"/>
  <c r="G380" i="76"/>
  <c r="H380" i="76" s="1"/>
  <c r="L403" i="76"/>
  <c r="K412" i="76" s="1"/>
  <c r="L412" i="76" s="1"/>
  <c r="G412" i="76"/>
  <c r="H412" i="76" s="1"/>
  <c r="G447" i="76"/>
  <c r="H447" i="76" s="1"/>
  <c r="L438" i="76"/>
  <c r="K447" i="76" s="1"/>
  <c r="L447" i="76" s="1"/>
  <c r="L373" i="76"/>
  <c r="L441" i="76"/>
  <c r="K450" i="76" s="1"/>
  <c r="L450" i="76" s="1"/>
  <c r="G450" i="76"/>
  <c r="H450" i="76" s="1"/>
  <c r="G416" i="76"/>
  <c r="H416" i="76" s="1"/>
  <c r="L407" i="76"/>
  <c r="K416" i="76" s="1"/>
  <c r="L416" i="76" s="1"/>
  <c r="G445" i="76"/>
  <c r="H445" i="76" s="1"/>
  <c r="L436" i="76"/>
  <c r="K445" i="76" s="1"/>
  <c r="L445" i="76" s="1"/>
  <c r="L409" i="76"/>
  <c r="K418" i="76" s="1"/>
  <c r="L418" i="76" s="1"/>
  <c r="G418" i="76"/>
  <c r="H418" i="76" s="1"/>
  <c r="G385" i="76"/>
  <c r="H385" i="76" s="1"/>
  <c r="L376" i="76"/>
  <c r="K385" i="76" s="1"/>
  <c r="L385" i="76" s="1"/>
  <c r="G354" i="76"/>
  <c r="H354" i="76" s="1"/>
  <c r="L345" i="76"/>
  <c r="K354" i="76" s="1"/>
  <c r="L354" i="76" s="1"/>
  <c r="G444" i="76"/>
  <c r="H444" i="76" s="1"/>
  <c r="L435" i="76"/>
  <c r="K444" i="76" s="1"/>
  <c r="L444" i="76" s="1"/>
  <c r="G415" i="76"/>
  <c r="H415" i="76" s="1"/>
  <c r="L406" i="76"/>
  <c r="K415" i="76" s="1"/>
  <c r="L415" i="76" s="1"/>
  <c r="C414" i="76"/>
  <c r="B419" i="76"/>
  <c r="C419" i="76" s="1"/>
  <c r="G352" i="76"/>
  <c r="H352" i="76" s="1"/>
  <c r="G321" i="76"/>
  <c r="H321" i="76" s="1"/>
  <c r="G320" i="76"/>
  <c r="H320" i="76" s="1"/>
  <c r="G318" i="76"/>
  <c r="H318" i="76" s="1"/>
  <c r="G317" i="76"/>
  <c r="H317" i="76" s="1"/>
  <c r="G348" i="76"/>
  <c r="H348" i="76" s="1"/>
  <c r="G350" i="76"/>
  <c r="H350" i="76" s="1"/>
  <c r="G322" i="76"/>
  <c r="H322" i="76" s="1"/>
  <c r="G349" i="76"/>
  <c r="H349" i="76" s="1"/>
  <c r="D183" i="76"/>
  <c r="D22" i="17"/>
  <c r="L22" i="11"/>
  <c r="A37" i="76"/>
  <c r="A67" i="76" s="1"/>
  <c r="A86" i="76" s="1"/>
  <c r="A52" i="76"/>
  <c r="A84" i="76"/>
  <c r="A98" i="76"/>
  <c r="A112" i="76"/>
  <c r="A143" i="76"/>
  <c r="A159" i="76" s="1"/>
  <c r="A174" i="76" s="1"/>
  <c r="A232" i="76" s="1"/>
  <c r="E36" i="76" l="1"/>
  <c r="B481" i="76"/>
  <c r="C481" i="76" s="1"/>
  <c r="Q22" i="11"/>
  <c r="L245" i="79"/>
  <c r="F79" i="76" a="1"/>
  <c r="M250" i="79"/>
  <c r="C523" i="79"/>
  <c r="B531" i="79" s="1"/>
  <c r="C531" i="79" s="1"/>
  <c r="B438" i="79"/>
  <c r="C438" i="79" s="1"/>
  <c r="E57" i="79" a="1"/>
  <c r="B501" i="76"/>
  <c r="B470" i="79"/>
  <c r="C470" i="79" s="1"/>
  <c r="C57" i="79"/>
  <c r="C59" i="79"/>
  <c r="C65" i="79"/>
  <c r="C62" i="79"/>
  <c r="C68" i="79"/>
  <c r="C60" i="79"/>
  <c r="C63" i="79"/>
  <c r="C66" i="79"/>
  <c r="C58" i="79"/>
  <c r="C64" i="79"/>
  <c r="C61" i="79"/>
  <c r="C67" i="79"/>
  <c r="J22" i="9"/>
  <c r="J27" i="9" s="1"/>
  <c r="D179" i="79"/>
  <c r="D192" i="79" s="1"/>
  <c r="D174" i="79"/>
  <c r="D180" i="79" s="1"/>
  <c r="D193" i="79" s="1"/>
  <c r="C174" i="79"/>
  <c r="C180" i="79" s="1"/>
  <c r="C193" i="79" s="1"/>
  <c r="C179" i="79"/>
  <c r="C192" i="79" s="1"/>
  <c r="H58" i="79"/>
  <c r="H67" i="79"/>
  <c r="H66" i="79"/>
  <c r="H62" i="79"/>
  <c r="H65" i="79"/>
  <c r="H59" i="79"/>
  <c r="H57" i="79"/>
  <c r="H60" i="79"/>
  <c r="H64" i="79"/>
  <c r="H63" i="79"/>
  <c r="H61" i="79"/>
  <c r="H68" i="79"/>
  <c r="M492" i="79"/>
  <c r="E501" i="79"/>
  <c r="F501" i="79" s="1"/>
  <c r="J492" i="79"/>
  <c r="J501" i="79" s="1"/>
  <c r="K501" i="79" s="1"/>
  <c r="J469" i="79"/>
  <c r="K469" i="79" s="1"/>
  <c r="E33" i="76"/>
  <c r="M255" i="79"/>
  <c r="F57" i="79" a="1"/>
  <c r="G57" i="79"/>
  <c r="G63" i="79"/>
  <c r="G67" i="79"/>
  <c r="G60" i="79"/>
  <c r="G59" i="79"/>
  <c r="G65" i="79"/>
  <c r="G66" i="79"/>
  <c r="G58" i="79"/>
  <c r="G64" i="79"/>
  <c r="G62" i="79"/>
  <c r="G61" i="79"/>
  <c r="G68" i="79"/>
  <c r="R37" i="11"/>
  <c r="M260" i="79"/>
  <c r="K26" i="9"/>
  <c r="K34" i="9" s="1"/>
  <c r="K22" i="9"/>
  <c r="K27" i="9" s="1"/>
  <c r="K35" i="9" s="1"/>
  <c r="M21" i="9"/>
  <c r="M26" i="9" s="1"/>
  <c r="M34" i="9" s="1"/>
  <c r="I21" i="9"/>
  <c r="I26" i="9" s="1"/>
  <c r="L26" i="9"/>
  <c r="L34" i="9" s="1"/>
  <c r="L22" i="9"/>
  <c r="L27" i="9" s="1"/>
  <c r="L35" i="9" s="1"/>
  <c r="B513" i="76"/>
  <c r="C513" i="76" s="1"/>
  <c r="C201" i="76"/>
  <c r="C214" i="76" s="1"/>
  <c r="H90" i="76"/>
  <c r="H87" i="76"/>
  <c r="H88" i="76"/>
  <c r="H86" i="76"/>
  <c r="H80" i="76"/>
  <c r="H82" i="76"/>
  <c r="H84" i="76"/>
  <c r="H85" i="76"/>
  <c r="H79" i="76"/>
  <c r="H83" i="76"/>
  <c r="H89" i="76"/>
  <c r="B559" i="76"/>
  <c r="C559" i="76" s="1"/>
  <c r="B509" i="76"/>
  <c r="C509" i="76" s="1"/>
  <c r="G200" i="76"/>
  <c r="G213" i="76" s="1"/>
  <c r="C200" i="76"/>
  <c r="C213" i="76" s="1"/>
  <c r="K446" i="76"/>
  <c r="L446" i="76" s="1"/>
  <c r="G382" i="76"/>
  <c r="H382" i="76" s="1"/>
  <c r="B545" i="76"/>
  <c r="B554" i="76" s="1"/>
  <c r="C554" i="76" s="1"/>
  <c r="K382" i="76"/>
  <c r="L382" i="76" s="1"/>
  <c r="G384" i="76"/>
  <c r="H384" i="76" s="1"/>
  <c r="I414" i="76"/>
  <c r="J414" i="76" s="1"/>
  <c r="G414" i="76"/>
  <c r="H414" i="76" s="1"/>
  <c r="K384" i="76"/>
  <c r="L384" i="76" s="1"/>
  <c r="I446" i="76"/>
  <c r="J446" i="76" s="1"/>
  <c r="C85" i="76"/>
  <c r="C84" i="76"/>
  <c r="J281" i="76"/>
  <c r="C549" i="76" s="1"/>
  <c r="B558" i="76" s="1"/>
  <c r="C558" i="76" s="1"/>
  <c r="W37" i="11"/>
  <c r="C82" i="76"/>
  <c r="U37" i="11"/>
  <c r="G79" i="76" a="1"/>
  <c r="G89" i="76" s="1"/>
  <c r="C79" i="76"/>
  <c r="C83" i="76"/>
  <c r="C89" i="76"/>
  <c r="C80" i="76"/>
  <c r="I469" i="76"/>
  <c r="G469" i="76"/>
  <c r="C90" i="76"/>
  <c r="C86" i="76"/>
  <c r="C88" i="76"/>
  <c r="C81" i="76"/>
  <c r="X18" i="11"/>
  <c r="B547" i="76"/>
  <c r="B511" i="76"/>
  <c r="C511" i="76" s="1"/>
  <c r="F85" i="76"/>
  <c r="F84" i="76"/>
  <c r="F89" i="76"/>
  <c r="F90" i="76"/>
  <c r="F79" i="76"/>
  <c r="F87" i="76"/>
  <c r="F88" i="76"/>
  <c r="F86" i="76"/>
  <c r="F80" i="76"/>
  <c r="F81" i="76"/>
  <c r="F83" i="76"/>
  <c r="F82" i="76"/>
  <c r="U27" i="11"/>
  <c r="J276" i="76"/>
  <c r="C548" i="76" s="1"/>
  <c r="W27" i="11"/>
  <c r="R27" i="11"/>
  <c r="B512" i="76"/>
  <c r="C512" i="76" s="1"/>
  <c r="B548" i="76"/>
  <c r="R32" i="11"/>
  <c r="U32" i="11"/>
  <c r="W32" i="11"/>
  <c r="J271" i="76"/>
  <c r="C547" i="76" s="1"/>
  <c r="E79" i="76" a="1"/>
  <c r="C446" i="76"/>
  <c r="B451" i="76"/>
  <c r="C451" i="76" s="1"/>
  <c r="I266" i="76"/>
  <c r="M22" i="11"/>
  <c r="D57" i="79" s="1" a="1"/>
  <c r="D184" i="76"/>
  <c r="D200" i="76"/>
  <c r="A144" i="76"/>
  <c r="A160" i="76" s="1"/>
  <c r="A175" i="76" s="1"/>
  <c r="A233" i="76" s="1"/>
  <c r="A38" i="76"/>
  <c r="A68" i="76" s="1"/>
  <c r="A87" i="76" s="1"/>
  <c r="A53" i="76"/>
  <c r="A99" i="76"/>
  <c r="A113" i="76"/>
  <c r="D57" i="79" l="1"/>
  <c r="D59" i="79"/>
  <c r="D66" i="79"/>
  <c r="D58" i="79"/>
  <c r="D64" i="79"/>
  <c r="D68" i="79"/>
  <c r="D62" i="79"/>
  <c r="D60" i="79"/>
  <c r="D67" i="79"/>
  <c r="D61" i="79"/>
  <c r="D63" i="79"/>
  <c r="D65" i="79"/>
  <c r="N22" i="11"/>
  <c r="M245" i="79"/>
  <c r="E57" i="79"/>
  <c r="E64" i="79"/>
  <c r="E66" i="79"/>
  <c r="E63" i="79"/>
  <c r="E58" i="79"/>
  <c r="E62" i="79"/>
  <c r="E61" i="79"/>
  <c r="E65" i="79"/>
  <c r="E68" i="79"/>
  <c r="E60" i="79"/>
  <c r="E59" i="79"/>
  <c r="E67" i="79"/>
  <c r="F57" i="79"/>
  <c r="F61" i="79"/>
  <c r="F62" i="79"/>
  <c r="F66" i="79"/>
  <c r="F58" i="79"/>
  <c r="F60" i="79"/>
  <c r="F65" i="79"/>
  <c r="F67" i="79"/>
  <c r="F68" i="79"/>
  <c r="F59" i="79"/>
  <c r="F63" i="79"/>
  <c r="F64" i="79"/>
  <c r="I22" i="9"/>
  <c r="I27" i="9" s="1"/>
  <c r="M22" i="9"/>
  <c r="M27" i="9" s="1"/>
  <c r="M35" i="9" s="1"/>
  <c r="B556" i="76"/>
  <c r="C556" i="76" s="1"/>
  <c r="G86" i="76"/>
  <c r="G79" i="76"/>
  <c r="G88" i="76"/>
  <c r="G82" i="76"/>
  <c r="G81" i="76"/>
  <c r="G80" i="76"/>
  <c r="G87" i="76"/>
  <c r="X32" i="11"/>
  <c r="X27" i="11"/>
  <c r="G84" i="76"/>
  <c r="X37" i="11"/>
  <c r="G90" i="76"/>
  <c r="G85" i="76"/>
  <c r="G83" i="76"/>
  <c r="K469" i="76"/>
  <c r="B557" i="76"/>
  <c r="C557" i="76" s="1"/>
  <c r="E89" i="76"/>
  <c r="E83" i="76"/>
  <c r="E81" i="76"/>
  <c r="E88" i="76"/>
  <c r="E85" i="76"/>
  <c r="E84" i="76"/>
  <c r="E79" i="76"/>
  <c r="E82" i="76"/>
  <c r="E80" i="76"/>
  <c r="E86" i="76"/>
  <c r="E87" i="76"/>
  <c r="E90" i="76"/>
  <c r="W22" i="11"/>
  <c r="R22" i="11"/>
  <c r="U22" i="11"/>
  <c r="C501" i="76"/>
  <c r="D201" i="76"/>
  <c r="D79" i="76" a="1"/>
  <c r="J266" i="76"/>
  <c r="D213" i="76"/>
  <c r="A54" i="76"/>
  <c r="A100" i="76"/>
  <c r="A114" i="76"/>
  <c r="A39" i="76"/>
  <c r="A69" i="76" s="1"/>
  <c r="A88" i="76" s="1"/>
  <c r="A145" i="76"/>
  <c r="A161" i="76" s="1"/>
  <c r="A176" i="76" s="1"/>
  <c r="A234" i="76" s="1"/>
  <c r="X22" i="11" l="1"/>
  <c r="C546" i="76"/>
  <c r="B546" i="76"/>
  <c r="B510" i="76"/>
  <c r="D85" i="76"/>
  <c r="D89" i="76"/>
  <c r="D83" i="76"/>
  <c r="D87" i="76"/>
  <c r="D84" i="76"/>
  <c r="D79" i="76"/>
  <c r="D90" i="76"/>
  <c r="D82" i="76"/>
  <c r="D80" i="76"/>
  <c r="D81" i="76"/>
  <c r="D88" i="76"/>
  <c r="D86" i="76"/>
  <c r="D214" i="76"/>
  <c r="A101" i="76"/>
  <c r="A146" i="76"/>
  <c r="A162" i="76" s="1"/>
  <c r="A177" i="76" s="1"/>
  <c r="A235" i="76" s="1"/>
  <c r="A115" i="76"/>
  <c r="A55" i="76"/>
  <c r="A116" i="76"/>
  <c r="A89" i="76"/>
  <c r="C510" i="76" l="1"/>
  <c r="B555" i="76"/>
  <c r="C555" i="76" l="1"/>
  <c r="B352" i="76" l="1"/>
  <c r="C352" i="76" s="1"/>
  <c r="J343" i="76"/>
  <c r="L343" i="76"/>
  <c r="I342" i="76"/>
  <c r="K342" i="76"/>
  <c r="J341" i="76"/>
  <c r="B350" i="76"/>
  <c r="C350" i="76" s="1"/>
  <c r="L341" i="76"/>
  <c r="I340" i="76"/>
  <c r="K340" i="76"/>
  <c r="I344" i="76"/>
  <c r="K344" i="76"/>
  <c r="B351" i="76"/>
  <c r="C351" i="76" s="1"/>
  <c r="J342" i="76"/>
  <c r="L342" i="76"/>
  <c r="I343" i="76"/>
  <c r="K343" i="76"/>
  <c r="J339" i="76"/>
  <c r="L339" i="76"/>
  <c r="B349" i="76"/>
  <c r="C349" i="76" s="1"/>
  <c r="J340" i="76"/>
  <c r="L340" i="76"/>
  <c r="E353" i="76"/>
  <c r="F353" i="76" s="1"/>
  <c r="J344" i="76"/>
  <c r="B353" i="76"/>
  <c r="C353" i="76" s="1"/>
  <c r="I341" i="76"/>
  <c r="K341" i="76"/>
  <c r="I350" i="76" l="1"/>
  <c r="J350" i="76" s="1"/>
  <c r="I353" i="76"/>
  <c r="J353" i="76" s="1"/>
  <c r="I349" i="76"/>
  <c r="J349" i="76" s="1"/>
  <c r="I351" i="76"/>
  <c r="J351" i="76" s="1"/>
  <c r="K352" i="76"/>
  <c r="L352" i="76" s="1"/>
  <c r="I352" i="76"/>
  <c r="J352" i="76" s="1"/>
  <c r="K349" i="76"/>
  <c r="L349" i="76" s="1"/>
  <c r="L344" i="76"/>
  <c r="K353" i="76" s="1"/>
  <c r="L353" i="76" s="1"/>
  <c r="G353" i="76"/>
  <c r="H353" i="76" s="1"/>
  <c r="K350" i="76"/>
  <c r="L350" i="76" s="1"/>
  <c r="K351" i="76"/>
  <c r="L351" i="76" s="1"/>
  <c r="F147" i="76" l="1"/>
  <c r="E147" i="76"/>
  <c r="E148" i="76" l="1"/>
  <c r="F148" i="76"/>
  <c r="B21" i="17" l="1"/>
  <c r="B162" i="79" s="1"/>
  <c r="J162" i="79" s="1"/>
  <c r="B157" i="79"/>
  <c r="B178" i="76"/>
  <c r="B189" i="76"/>
  <c r="B194" i="76" s="1"/>
  <c r="J20" i="17" l="1"/>
  <c r="K56" i="11" s="1"/>
  <c r="K14" i="11"/>
  <c r="B162" i="76"/>
  <c r="B177" i="76" s="1"/>
  <c r="L20" i="17"/>
  <c r="L46" i="17" s="1"/>
  <c r="B195" i="76"/>
  <c r="K52" i="11" l="1"/>
  <c r="F17" i="79" s="1"/>
  <c r="G17" i="79" s="1"/>
  <c r="K237" i="79"/>
  <c r="B168" i="79"/>
  <c r="B173" i="79" s="1"/>
  <c r="J21" i="17"/>
  <c r="L56" i="11" s="1"/>
  <c r="L14" i="11"/>
  <c r="L21" i="17"/>
  <c r="B22" i="17"/>
  <c r="B183" i="76"/>
  <c r="I183" i="76" s="1"/>
  <c r="I162" i="76"/>
  <c r="F39" i="76"/>
  <c r="G39" i="76" s="1"/>
  <c r="H258" i="76"/>
  <c r="H290" i="76" s="1"/>
  <c r="L41" i="17"/>
  <c r="L39" i="17" s="1"/>
  <c r="H21" i="9"/>
  <c r="H26" i="9" s="1"/>
  <c r="K69" i="11"/>
  <c r="O34" i="9"/>
  <c r="M14" i="11" l="1"/>
  <c r="B163" i="79"/>
  <c r="J163" i="79" s="1"/>
  <c r="B57" i="79" a="1"/>
  <c r="B58" i="79" s="1"/>
  <c r="J58" i="79" s="1"/>
  <c r="C518" i="79"/>
  <c r="K274" i="79"/>
  <c r="L52" i="11"/>
  <c r="L237" i="79"/>
  <c r="L274" i="79" s="1"/>
  <c r="M52" i="11"/>
  <c r="M237" i="79"/>
  <c r="M274" i="79" s="1"/>
  <c r="B179" i="79"/>
  <c r="B174" i="79"/>
  <c r="B180" i="79" s="1"/>
  <c r="L22" i="17"/>
  <c r="M56" i="11"/>
  <c r="B184" i="76"/>
  <c r="I184" i="76" s="1"/>
  <c r="B200" i="76"/>
  <c r="B213" i="76" s="1"/>
  <c r="I213" i="76" s="1"/>
  <c r="Q14" i="11"/>
  <c r="Q51" i="11" s="1"/>
  <c r="I258" i="76"/>
  <c r="I290" i="76" s="1"/>
  <c r="G26" i="9"/>
  <c r="C467" i="76"/>
  <c r="B499" i="76" s="1"/>
  <c r="B506" i="76" s="1"/>
  <c r="H22" i="9"/>
  <c r="H27" i="9" s="1"/>
  <c r="G27" i="9" s="1"/>
  <c r="B79" i="76" a="1"/>
  <c r="B85" i="76" s="1"/>
  <c r="O35" i="9"/>
  <c r="J258" i="76"/>
  <c r="R14" i="11"/>
  <c r="R51" i="11" s="1"/>
  <c r="U14" i="11"/>
  <c r="W14" i="11"/>
  <c r="F18" i="79" l="1"/>
  <c r="G18" i="79" s="1"/>
  <c r="F19" i="79"/>
  <c r="B201" i="76"/>
  <c r="B214" i="76" s="1"/>
  <c r="B59" i="79"/>
  <c r="J59" i="79" s="1"/>
  <c r="B67" i="79"/>
  <c r="J67" i="79" s="1"/>
  <c r="B60" i="79"/>
  <c r="J60" i="79" s="1"/>
  <c r="B61" i="79"/>
  <c r="J61" i="79" s="1"/>
  <c r="B62" i="79"/>
  <c r="J62" i="79" s="1"/>
  <c r="B63" i="79"/>
  <c r="J63" i="79" s="1"/>
  <c r="B64" i="79"/>
  <c r="J64" i="79" s="1"/>
  <c r="B57" i="79"/>
  <c r="J57" i="79" s="1"/>
  <c r="B66" i="79"/>
  <c r="J66" i="79" s="1"/>
  <c r="B65" i="79"/>
  <c r="J65" i="79" s="1"/>
  <c r="B68" i="79"/>
  <c r="J68" i="79" s="1"/>
  <c r="C524" i="79"/>
  <c r="B526" i="79"/>
  <c r="L69" i="11"/>
  <c r="F40" i="76"/>
  <c r="G40" i="76" s="1"/>
  <c r="B193" i="79"/>
  <c r="J193" i="79" s="1"/>
  <c r="J180" i="79"/>
  <c r="I200" i="76"/>
  <c r="B192" i="79"/>
  <c r="J192" i="79" s="1"/>
  <c r="J179" i="79"/>
  <c r="B476" i="76"/>
  <c r="C476" i="76" s="1"/>
  <c r="C499" i="76"/>
  <c r="C506" i="76" s="1"/>
  <c r="C474" i="76"/>
  <c r="B81" i="76"/>
  <c r="I81" i="76" s="1"/>
  <c r="B82" i="76"/>
  <c r="I82" i="76" s="1"/>
  <c r="B89" i="76"/>
  <c r="I89" i="76" s="1"/>
  <c r="B87" i="76"/>
  <c r="I87" i="76" s="1"/>
  <c r="B86" i="76"/>
  <c r="I86" i="76" s="1"/>
  <c r="B90" i="76"/>
  <c r="I90" i="76" s="1"/>
  <c r="B88" i="76"/>
  <c r="I88" i="76" s="1"/>
  <c r="B79" i="76"/>
  <c r="I79" i="76" s="1"/>
  <c r="B80" i="76"/>
  <c r="I80" i="76" s="1"/>
  <c r="B83" i="76"/>
  <c r="I83" i="76" s="1"/>
  <c r="B84" i="76"/>
  <c r="I84" i="76" s="1"/>
  <c r="I201" i="76"/>
  <c r="I85" i="76"/>
  <c r="M69" i="11"/>
  <c r="F41" i="76"/>
  <c r="C544" i="76"/>
  <c r="J290" i="76"/>
  <c r="W51" i="11"/>
  <c r="I214" i="76"/>
  <c r="X14" i="11"/>
  <c r="U51" i="11"/>
  <c r="U16" i="11"/>
  <c r="G19" i="79" l="1"/>
  <c r="C294" i="79" a="1"/>
  <c r="C298" i="79" s="1"/>
  <c r="G41" i="76"/>
  <c r="B483" i="76"/>
  <c r="C483" i="76" s="1"/>
  <c r="B508" i="76"/>
  <c r="B515" i="76" s="1"/>
  <c r="C515" i="76" s="1"/>
  <c r="C526" i="79"/>
  <c r="B533" i="79"/>
  <c r="C533" i="79" s="1"/>
  <c r="B544" i="76"/>
  <c r="B551" i="76" s="1"/>
  <c r="C309" i="76" a="1"/>
  <c r="C309" i="76" s="1"/>
  <c r="C551" i="76"/>
  <c r="B553" i="76"/>
  <c r="C508" i="76"/>
  <c r="X51" i="11"/>
  <c r="C294" i="79" l="1"/>
  <c r="B325" i="79" s="1"/>
  <c r="C299" i="79"/>
  <c r="K299" i="79" s="1"/>
  <c r="J307" i="79" s="1"/>
  <c r="K307" i="79" s="1"/>
  <c r="C297" i="79"/>
  <c r="K297" i="79" s="1"/>
  <c r="J305" i="79" s="1"/>
  <c r="K305" i="79" s="1"/>
  <c r="C295" i="79"/>
  <c r="C296" i="79"/>
  <c r="K296" i="79" s="1"/>
  <c r="J304" i="79" s="1"/>
  <c r="K304" i="79" s="1"/>
  <c r="K298" i="79"/>
  <c r="J306" i="79" s="1"/>
  <c r="K306" i="79" s="1"/>
  <c r="B306" i="79"/>
  <c r="C306" i="79" s="1"/>
  <c r="C314" i="76"/>
  <c r="L314" i="76" s="1"/>
  <c r="K322" i="76" s="1"/>
  <c r="L322" i="76" s="1"/>
  <c r="C313" i="76"/>
  <c r="J313" i="76" s="1"/>
  <c r="I321" i="76" s="1"/>
  <c r="J321" i="76" s="1"/>
  <c r="C312" i="76"/>
  <c r="J312" i="76" s="1"/>
  <c r="I320" i="76" s="1"/>
  <c r="J320" i="76" s="1"/>
  <c r="C310" i="76"/>
  <c r="L310" i="76" s="1"/>
  <c r="K318" i="76" s="1"/>
  <c r="L318" i="76" s="1"/>
  <c r="C311" i="76"/>
  <c r="B319" i="76" s="1"/>
  <c r="C319" i="76" s="1"/>
  <c r="B339" i="76"/>
  <c r="L309" i="76"/>
  <c r="K317" i="76" s="1"/>
  <c r="L317" i="76" s="1"/>
  <c r="B317" i="76"/>
  <c r="J309" i="76"/>
  <c r="I317" i="76" s="1"/>
  <c r="J317" i="76" s="1"/>
  <c r="C553" i="76"/>
  <c r="B560" i="76"/>
  <c r="C560" i="76" s="1"/>
  <c r="K294" i="79" l="1"/>
  <c r="J302" i="79" s="1"/>
  <c r="K302" i="79" s="1"/>
  <c r="B307" i="79"/>
  <c r="C307" i="79" s="1"/>
  <c r="B302" i="79"/>
  <c r="C300" i="79"/>
  <c r="K295" i="79"/>
  <c r="J303" i="79" s="1"/>
  <c r="K303" i="79" s="1"/>
  <c r="B303" i="79"/>
  <c r="C303" i="79" s="1"/>
  <c r="B305" i="79"/>
  <c r="C305" i="79" s="1"/>
  <c r="B304" i="79"/>
  <c r="C304" i="79" s="1"/>
  <c r="B332" i="79"/>
  <c r="J325" i="79"/>
  <c r="J334" i="79" s="1"/>
  <c r="K334" i="79" s="1"/>
  <c r="B334" i="79"/>
  <c r="L312" i="76"/>
  <c r="K320" i="76" s="1"/>
  <c r="L320" i="76" s="1"/>
  <c r="C315" i="76"/>
  <c r="B321" i="76"/>
  <c r="C321" i="76" s="1"/>
  <c r="L313" i="76"/>
  <c r="K321" i="76" s="1"/>
  <c r="L321" i="76" s="1"/>
  <c r="J310" i="76"/>
  <c r="I318" i="76" s="1"/>
  <c r="J318" i="76" s="1"/>
  <c r="B318" i="76"/>
  <c r="C318" i="76" s="1"/>
  <c r="B320" i="76"/>
  <c r="C320" i="76" s="1"/>
  <c r="J314" i="76"/>
  <c r="I322" i="76" s="1"/>
  <c r="J322" i="76" s="1"/>
  <c r="B322" i="76"/>
  <c r="C322" i="76" s="1"/>
  <c r="J311" i="76"/>
  <c r="I319" i="76" s="1"/>
  <c r="J319" i="76" s="1"/>
  <c r="L311" i="76"/>
  <c r="K319" i="76" s="1"/>
  <c r="L319" i="76" s="1"/>
  <c r="C317" i="76"/>
  <c r="B348" i="76"/>
  <c r="I339" i="76"/>
  <c r="I348" i="76" s="1"/>
  <c r="J348" i="76" s="1"/>
  <c r="K339" i="76"/>
  <c r="K348" i="76" s="1"/>
  <c r="L348" i="76" s="1"/>
  <c r="B346" i="76"/>
  <c r="B308" i="79" l="1"/>
  <c r="C308" i="79" s="1"/>
  <c r="C302" i="79"/>
  <c r="C334" i="79"/>
  <c r="B341" i="79"/>
  <c r="C341" i="79" s="1"/>
  <c r="B323" i="76"/>
  <c r="C323" i="76" s="1"/>
  <c r="C348" i="76"/>
  <c r="B355" i="76"/>
  <c r="C355" i="76" s="1"/>
  <c r="J3" i="72" l="1"/>
  <c r="D135" i="72"/>
  <c r="D136" i="72"/>
  <c r="D137" i="72"/>
  <c r="D138" i="72"/>
  <c r="D139" i="72"/>
  <c r="D140" i="72"/>
  <c r="D141" i="72"/>
  <c r="D142" i="72"/>
  <c r="I119" i="72"/>
  <c r="J119" i="72" s="1"/>
  <c r="D144" i="72"/>
  <c r="D145" i="72"/>
  <c r="I122" i="72"/>
  <c r="J122" i="72" s="1"/>
  <c r="D146" i="72"/>
  <c r="D143" i="72"/>
  <c r="M119" i="72" l="1"/>
  <c r="K119" i="72"/>
  <c r="L119" i="72" s="1"/>
  <c r="M122" i="72"/>
  <c r="K122" i="72"/>
  <c r="L122" i="72" s="1"/>
  <c r="I115" i="72"/>
  <c r="J115" i="72" s="1"/>
  <c r="I114" i="72"/>
  <c r="J114" i="72" s="1"/>
  <c r="I118" i="72"/>
  <c r="J118" i="72" s="1"/>
  <c r="N119" i="72" s="1"/>
  <c r="O119" i="72" s="1"/>
  <c r="K3" i="72"/>
  <c r="L3" i="72" s="1"/>
  <c r="M3" i="72"/>
  <c r="I121" i="72"/>
  <c r="J121" i="72" s="1"/>
  <c r="N122" i="72" s="1"/>
  <c r="O122" i="72" s="1"/>
  <c r="I113" i="72"/>
  <c r="J113" i="72" s="1"/>
  <c r="I120" i="72"/>
  <c r="J120" i="72" s="1"/>
  <c r="I116" i="72"/>
  <c r="J116" i="72" s="1"/>
  <c r="I112" i="72"/>
  <c r="I117" i="72"/>
  <c r="J117" i="72" s="1"/>
  <c r="I126" i="72"/>
  <c r="I127" i="72"/>
  <c r="I131" i="72"/>
  <c r="I129" i="72"/>
  <c r="I132" i="72"/>
  <c r="I128" i="72"/>
  <c r="I124" i="72"/>
  <c r="I123" i="72"/>
  <c r="I134" i="72"/>
  <c r="I133" i="72"/>
  <c r="I125" i="72"/>
  <c r="I130" i="72"/>
  <c r="I161" i="72" l="1"/>
  <c r="J112" i="72"/>
  <c r="N113" i="72" s="1"/>
  <c r="O113" i="72" s="1"/>
  <c r="M114" i="72"/>
  <c r="K114" i="72"/>
  <c r="L114" i="72" s="1"/>
  <c r="N114" i="72"/>
  <c r="O114" i="72" s="1"/>
  <c r="M115" i="72"/>
  <c r="K115" i="72"/>
  <c r="L115" i="72" s="1"/>
  <c r="N115" i="72"/>
  <c r="O115" i="72" s="1"/>
  <c r="K113" i="72"/>
  <c r="L113" i="72" s="1"/>
  <c r="M113" i="72"/>
  <c r="N120" i="72"/>
  <c r="O120" i="72" s="1"/>
  <c r="K120" i="72"/>
  <c r="L120" i="72" s="1"/>
  <c r="M120" i="72"/>
  <c r="N121" i="72"/>
  <c r="O121" i="72" s="1"/>
  <c r="K121" i="72"/>
  <c r="L121" i="72" s="1"/>
  <c r="M121" i="72"/>
  <c r="J111" i="72"/>
  <c r="M116" i="72"/>
  <c r="N116" i="72"/>
  <c r="O116" i="72" s="1"/>
  <c r="K116" i="72"/>
  <c r="L116" i="72" s="1"/>
  <c r="K117" i="72"/>
  <c r="L117" i="72" s="1"/>
  <c r="M117" i="72"/>
  <c r="N117" i="72"/>
  <c r="O117" i="72" s="1"/>
  <c r="K112" i="72"/>
  <c r="L112" i="72" s="1"/>
  <c r="N118" i="72"/>
  <c r="O118" i="72" s="1"/>
  <c r="K118" i="72"/>
  <c r="L118" i="72" s="1"/>
  <c r="M118" i="72"/>
  <c r="I162" i="72"/>
  <c r="C139" i="72"/>
  <c r="I139" i="72" s="1"/>
  <c r="C144" i="72"/>
  <c r="I144" i="72" s="1"/>
  <c r="C138" i="72"/>
  <c r="I138" i="72" s="1"/>
  <c r="C140" i="72"/>
  <c r="I140" i="72" s="1"/>
  <c r="C141" i="72"/>
  <c r="I141" i="72" s="1"/>
  <c r="C143" i="72"/>
  <c r="I143" i="72" s="1"/>
  <c r="C136" i="72"/>
  <c r="I136" i="72" s="1"/>
  <c r="K5" i="11"/>
  <c r="K6" i="11" s="1"/>
  <c r="C135" i="72"/>
  <c r="I135" i="72" s="1"/>
  <c r="C146" i="72"/>
  <c r="I146" i="72" s="1"/>
  <c r="C142" i="72"/>
  <c r="I142" i="72" s="1"/>
  <c r="C137" i="72"/>
  <c r="I137" i="72" s="1"/>
  <c r="C145" i="72"/>
  <c r="I145" i="72" s="1"/>
  <c r="M112" i="72" l="1"/>
  <c r="H250" i="76"/>
  <c r="H251" i="76" s="1"/>
  <c r="K229" i="79"/>
  <c r="K230" i="79" s="1"/>
  <c r="J161" i="77"/>
  <c r="K161" i="77" s="1"/>
  <c r="F125" i="79" s="1"/>
  <c r="C125" i="79"/>
  <c r="D125" i="79" s="1"/>
  <c r="J162" i="77"/>
  <c r="C126" i="79"/>
  <c r="K111" i="72"/>
  <c r="L111" i="72" s="1"/>
  <c r="M111" i="72"/>
  <c r="N112" i="72"/>
  <c r="O112" i="72" s="1"/>
  <c r="I163" i="72"/>
  <c r="C12" i="9"/>
  <c r="D12" i="9" s="1"/>
  <c r="E12" i="9" s="1"/>
  <c r="C146" i="76"/>
  <c r="D146" i="76" s="1"/>
  <c r="C13" i="9"/>
  <c r="G13" i="9" l="1"/>
  <c r="C17" i="9"/>
  <c r="M451" i="79"/>
  <c r="M483" i="79"/>
  <c r="G125" i="79"/>
  <c r="C14" i="9"/>
  <c r="J163" i="77"/>
  <c r="C127" i="79"/>
  <c r="C254" i="76" a="1"/>
  <c r="H254" i="76" s="1"/>
  <c r="L5" i="11"/>
  <c r="C147" i="76"/>
  <c r="C148" i="76"/>
  <c r="G14" i="9" l="1"/>
  <c r="C18" i="9"/>
  <c r="G17" i="9"/>
  <c r="G42" i="9"/>
  <c r="J250" i="76"/>
  <c r="J254" i="76" s="1"/>
  <c r="M229" i="79"/>
  <c r="M233" i="79" s="1"/>
  <c r="I250" i="76"/>
  <c r="I254" i="76" s="1"/>
  <c r="L229" i="79"/>
  <c r="L233" i="79" s="1"/>
  <c r="G486" i="79"/>
  <c r="G487" i="79"/>
  <c r="G491" i="79"/>
  <c r="G488" i="79"/>
  <c r="G490" i="79"/>
  <c r="G489" i="79"/>
  <c r="G492" i="79"/>
  <c r="H454" i="79"/>
  <c r="H459" i="79"/>
  <c r="H455" i="79"/>
  <c r="H456" i="79"/>
  <c r="H457" i="79"/>
  <c r="H458" i="79"/>
  <c r="H460" i="79"/>
  <c r="K10" i="11"/>
  <c r="G30" i="9"/>
  <c r="G34" i="9" s="1"/>
  <c r="C254" i="76"/>
  <c r="E254" i="76"/>
  <c r="D254" i="76"/>
  <c r="G254" i="76"/>
  <c r="F254" i="76"/>
  <c r="G31" i="9"/>
  <c r="G35" i="9" s="1"/>
  <c r="L10" i="11"/>
  <c r="G18" i="9" l="1"/>
  <c r="M457" i="79"/>
  <c r="M459" i="79"/>
  <c r="L491" i="79"/>
  <c r="L500" i="79" s="1"/>
  <c r="M500" i="79" s="1"/>
  <c r="G500" i="79"/>
  <c r="H500" i="79" s="1"/>
  <c r="L487" i="79"/>
  <c r="L496" i="79" s="1"/>
  <c r="M496" i="79" s="1"/>
  <c r="G496" i="79"/>
  <c r="H496" i="79" s="1"/>
  <c r="M454" i="79"/>
  <c r="L488" i="79"/>
  <c r="L497" i="79" s="1"/>
  <c r="M497" i="79" s="1"/>
  <c r="G497" i="79"/>
  <c r="H497" i="79" s="1"/>
  <c r="M455" i="79"/>
  <c r="L492" i="79"/>
  <c r="L501" i="79" s="1"/>
  <c r="M501" i="79" s="1"/>
  <c r="G501" i="79"/>
  <c r="H501" i="79" s="1"/>
  <c r="M456" i="79"/>
  <c r="M460" i="79"/>
  <c r="L489" i="79"/>
  <c r="L498" i="79" s="1"/>
  <c r="M498" i="79" s="1"/>
  <c r="G498" i="79"/>
  <c r="H498" i="79" s="1"/>
  <c r="L486" i="79"/>
  <c r="L495" i="79" s="1"/>
  <c r="M495" i="79" s="1"/>
  <c r="G495" i="79"/>
  <c r="H495" i="79" s="1"/>
  <c r="M458" i="79"/>
  <c r="L490" i="79"/>
  <c r="L499" i="79" s="1"/>
  <c r="M499" i="79" s="1"/>
  <c r="G499" i="79"/>
  <c r="H499" i="79" s="1"/>
  <c r="B40" i="76"/>
  <c r="D40" i="76" s="1"/>
  <c r="B18" i="79"/>
  <c r="B41" i="76"/>
  <c r="B19" i="79"/>
  <c r="B39" i="76"/>
  <c r="C39" i="76" s="1"/>
  <c r="B17" i="79"/>
  <c r="C41" i="76" l="1"/>
  <c r="D39" i="76"/>
  <c r="E39" i="76" s="1"/>
  <c r="C40" i="76"/>
  <c r="D41" i="76"/>
  <c r="E41" i="76" s="1"/>
  <c r="C19" i="79"/>
  <c r="C17" i="79"/>
  <c r="D17" i="79"/>
  <c r="C18" i="79"/>
  <c r="E40" i="76" l="1"/>
  <c r="J4" i="72"/>
  <c r="J5" i="72"/>
  <c r="J7" i="72"/>
  <c r="J8" i="72"/>
  <c r="J9" i="72"/>
  <c r="J10" i="72"/>
  <c r="J11" i="72"/>
  <c r="J12" i="72"/>
  <c r="J13" i="72"/>
  <c r="J14" i="72"/>
  <c r="J15" i="72"/>
  <c r="J16" i="72"/>
  <c r="J17" i="72"/>
  <c r="J18" i="72"/>
  <c r="J19" i="72"/>
  <c r="J20" i="72"/>
  <c r="J21" i="72"/>
  <c r="J22" i="72"/>
  <c r="J23" i="72"/>
  <c r="J24" i="72"/>
  <c r="J25" i="72"/>
  <c r="J26" i="72"/>
  <c r="J27" i="72"/>
  <c r="J28" i="72"/>
  <c r="J29" i="72"/>
  <c r="J30" i="72"/>
  <c r="J31" i="72"/>
  <c r="J32" i="72"/>
  <c r="J33" i="72"/>
  <c r="J34" i="72"/>
  <c r="J35" i="72"/>
  <c r="J36" i="72"/>
  <c r="J37" i="72"/>
  <c r="J38" i="72"/>
  <c r="J39" i="72"/>
  <c r="J40" i="72"/>
  <c r="J41" i="72"/>
  <c r="J42" i="72"/>
  <c r="J43" i="72"/>
  <c r="J44" i="72"/>
  <c r="J45" i="72"/>
  <c r="J46" i="72"/>
  <c r="J47" i="72"/>
  <c r="J48" i="72"/>
  <c r="J49" i="72"/>
  <c r="J50" i="72"/>
  <c r="J51" i="72"/>
  <c r="J52" i="72"/>
  <c r="J53" i="72"/>
  <c r="J54" i="72"/>
  <c r="J55" i="72"/>
  <c r="J56" i="72"/>
  <c r="J57" i="72"/>
  <c r="J58" i="72"/>
  <c r="J59" i="72"/>
  <c r="J60" i="72"/>
  <c r="J61" i="72"/>
  <c r="J62" i="72"/>
  <c r="J63" i="72"/>
  <c r="J64" i="72"/>
  <c r="J65" i="72"/>
  <c r="J66" i="72"/>
  <c r="J67" i="72"/>
  <c r="J68" i="72"/>
  <c r="J69" i="72"/>
  <c r="J70" i="72"/>
  <c r="J71" i="72"/>
  <c r="J72" i="72"/>
  <c r="J73" i="72"/>
  <c r="J74" i="72"/>
  <c r="J75" i="72"/>
  <c r="J76" i="72"/>
  <c r="J77" i="72"/>
  <c r="J78" i="72"/>
  <c r="J79" i="72"/>
  <c r="J80" i="72"/>
  <c r="J81" i="72"/>
  <c r="J82" i="72"/>
  <c r="J83" i="72"/>
  <c r="J84" i="72"/>
  <c r="J85" i="72"/>
  <c r="J86" i="72"/>
  <c r="J87" i="72"/>
  <c r="J88" i="72"/>
  <c r="J89" i="72"/>
  <c r="J90" i="72"/>
  <c r="J91" i="72"/>
  <c r="J92" i="72"/>
  <c r="J93" i="72"/>
  <c r="J94" i="72"/>
  <c r="J95" i="72"/>
  <c r="J96" i="72"/>
  <c r="J97" i="72"/>
  <c r="J98" i="72"/>
  <c r="J99" i="72"/>
  <c r="J100" i="72"/>
  <c r="J101" i="72"/>
  <c r="J102" i="72"/>
  <c r="J103" i="72"/>
  <c r="J104" i="72"/>
  <c r="J105" i="72"/>
  <c r="J106" i="72"/>
  <c r="J107" i="72"/>
  <c r="J108" i="72"/>
  <c r="J110" i="72"/>
  <c r="N111" i="72" s="1"/>
  <c r="O111" i="72" s="1"/>
  <c r="K64" i="72" l="1"/>
  <c r="L64" i="72" s="1"/>
  <c r="N64" i="72"/>
  <c r="O64" i="72" s="1"/>
  <c r="M64" i="72"/>
  <c r="K14" i="72"/>
  <c r="L14" i="72" s="1"/>
  <c r="M14" i="72"/>
  <c r="N14" i="72"/>
  <c r="O14" i="72" s="1"/>
  <c r="K25" i="72"/>
  <c r="L25" i="72" s="1"/>
  <c r="N25" i="72"/>
  <c r="O25" i="72" s="1"/>
  <c r="M25" i="72"/>
  <c r="K40" i="72"/>
  <c r="L40" i="72" s="1"/>
  <c r="M40" i="72"/>
  <c r="N40" i="72"/>
  <c r="O40" i="72" s="1"/>
  <c r="K75" i="72"/>
  <c r="L75" i="72" s="1"/>
  <c r="N75" i="72"/>
  <c r="O75" i="72" s="1"/>
  <c r="M75" i="72"/>
  <c r="K38" i="72"/>
  <c r="L38" i="72" s="1"/>
  <c r="N38" i="72"/>
  <c r="O38" i="72" s="1"/>
  <c r="M38" i="72"/>
  <c r="K110" i="72"/>
  <c r="L110" i="72" s="1"/>
  <c r="M110" i="72"/>
  <c r="K108" i="72"/>
  <c r="L108" i="72" s="1"/>
  <c r="M108" i="72"/>
  <c r="N108" i="72"/>
  <c r="O108" i="72" s="1"/>
  <c r="K48" i="72"/>
  <c r="L48" i="72" s="1"/>
  <c r="M48" i="72"/>
  <c r="N48" i="72"/>
  <c r="O48" i="72" s="1"/>
  <c r="K36" i="72"/>
  <c r="L36" i="72" s="1"/>
  <c r="M36" i="72"/>
  <c r="N36" i="72"/>
  <c r="O36" i="72" s="1"/>
  <c r="K24" i="72"/>
  <c r="L24" i="72" s="1"/>
  <c r="M24" i="72"/>
  <c r="N24" i="72"/>
  <c r="O24" i="72" s="1"/>
  <c r="K12" i="72"/>
  <c r="L12" i="72" s="1"/>
  <c r="N12" i="72"/>
  <c r="O12" i="72" s="1"/>
  <c r="M12" i="72"/>
  <c r="K100" i="72"/>
  <c r="L100" i="72" s="1"/>
  <c r="M100" i="72"/>
  <c r="N100" i="72"/>
  <c r="O100" i="72" s="1"/>
  <c r="K51" i="72"/>
  <c r="L51" i="72" s="1"/>
  <c r="N51" i="72"/>
  <c r="O51" i="72" s="1"/>
  <c r="M51" i="72"/>
  <c r="K98" i="72"/>
  <c r="L98" i="72" s="1"/>
  <c r="N98" i="72"/>
  <c r="O98" i="72" s="1"/>
  <c r="M98" i="72"/>
  <c r="K85" i="72"/>
  <c r="L85" i="72" s="1"/>
  <c r="N85" i="72"/>
  <c r="O85" i="72" s="1"/>
  <c r="M85" i="72"/>
  <c r="K47" i="72"/>
  <c r="L47" i="72" s="1"/>
  <c r="N47" i="72"/>
  <c r="O47" i="72" s="1"/>
  <c r="M47" i="72"/>
  <c r="K11" i="72"/>
  <c r="L11" i="72" s="1"/>
  <c r="N11" i="72"/>
  <c r="O11" i="72" s="1"/>
  <c r="M11" i="72"/>
  <c r="K16" i="72"/>
  <c r="L16" i="72" s="1"/>
  <c r="N16" i="72"/>
  <c r="O16" i="72" s="1"/>
  <c r="M16" i="72"/>
  <c r="K87" i="72"/>
  <c r="L87" i="72" s="1"/>
  <c r="N87" i="72"/>
  <c r="O87" i="72" s="1"/>
  <c r="M87" i="72"/>
  <c r="K62" i="72"/>
  <c r="L62" i="72" s="1"/>
  <c r="N62" i="72"/>
  <c r="O62" i="72" s="1"/>
  <c r="M62" i="72"/>
  <c r="K37" i="72"/>
  <c r="L37" i="72" s="1"/>
  <c r="N37" i="72"/>
  <c r="O37" i="72" s="1"/>
  <c r="M37" i="72"/>
  <c r="K72" i="72"/>
  <c r="L72" i="72" s="1"/>
  <c r="N72" i="72"/>
  <c r="O72" i="72" s="1"/>
  <c r="M72" i="72"/>
  <c r="K83" i="72"/>
  <c r="L83" i="72" s="1"/>
  <c r="N83" i="72"/>
  <c r="O83" i="72" s="1"/>
  <c r="M83" i="72"/>
  <c r="K94" i="72"/>
  <c r="L94" i="72" s="1"/>
  <c r="N94" i="72"/>
  <c r="O94" i="72" s="1"/>
  <c r="M94" i="72"/>
  <c r="K34" i="72"/>
  <c r="L34" i="72" s="1"/>
  <c r="N34" i="72"/>
  <c r="O34" i="72" s="1"/>
  <c r="M34" i="72"/>
  <c r="K22" i="72"/>
  <c r="L22" i="72" s="1"/>
  <c r="N22" i="72"/>
  <c r="O22" i="72" s="1"/>
  <c r="M22" i="72"/>
  <c r="K10" i="72"/>
  <c r="L10" i="72" s="1"/>
  <c r="N10" i="72"/>
  <c r="O10" i="72" s="1"/>
  <c r="M10" i="72"/>
  <c r="K88" i="72"/>
  <c r="L88" i="72" s="1"/>
  <c r="M88" i="72"/>
  <c r="N88" i="72"/>
  <c r="O88" i="72" s="1"/>
  <c r="K27" i="72"/>
  <c r="L27" i="72" s="1"/>
  <c r="N27" i="72"/>
  <c r="O27" i="72" s="1"/>
  <c r="M27" i="72"/>
  <c r="K86" i="72"/>
  <c r="L86" i="72" s="1"/>
  <c r="N86" i="72"/>
  <c r="O86" i="72" s="1"/>
  <c r="M86" i="72"/>
  <c r="K61" i="72"/>
  <c r="L61" i="72" s="1"/>
  <c r="N61" i="72"/>
  <c r="O61" i="72" s="1"/>
  <c r="M61" i="72"/>
  <c r="K96" i="72"/>
  <c r="L96" i="72" s="1"/>
  <c r="M96" i="72"/>
  <c r="N96" i="72"/>
  <c r="O96" i="72" s="1"/>
  <c r="K95" i="72"/>
  <c r="L95" i="72" s="1"/>
  <c r="N95" i="72"/>
  <c r="O95" i="72" s="1"/>
  <c r="M95" i="72"/>
  <c r="K35" i="72"/>
  <c r="L35" i="72" s="1"/>
  <c r="N35" i="72"/>
  <c r="O35" i="72" s="1"/>
  <c r="M35" i="72"/>
  <c r="K82" i="72"/>
  <c r="L82" i="72" s="1"/>
  <c r="N82" i="72"/>
  <c r="O82" i="72" s="1"/>
  <c r="M82" i="72"/>
  <c r="K105" i="72"/>
  <c r="L105" i="72" s="1"/>
  <c r="N105" i="72"/>
  <c r="O105" i="72" s="1"/>
  <c r="M105" i="72"/>
  <c r="K69" i="72"/>
  <c r="L69" i="72" s="1"/>
  <c r="N69" i="72"/>
  <c r="O69" i="72" s="1"/>
  <c r="M69" i="72"/>
  <c r="K45" i="72"/>
  <c r="L45" i="72" s="1"/>
  <c r="N45" i="72"/>
  <c r="O45" i="72" s="1"/>
  <c r="M45" i="72"/>
  <c r="K21" i="72"/>
  <c r="L21" i="72" s="1"/>
  <c r="M21" i="72"/>
  <c r="N21" i="72"/>
  <c r="O21" i="72" s="1"/>
  <c r="K9" i="72"/>
  <c r="L9" i="72" s="1"/>
  <c r="N9" i="72"/>
  <c r="O9" i="72" s="1"/>
  <c r="M9" i="72"/>
  <c r="K28" i="72"/>
  <c r="L28" i="72" s="1"/>
  <c r="N28" i="72"/>
  <c r="O28" i="72" s="1"/>
  <c r="M28" i="72"/>
  <c r="K63" i="72"/>
  <c r="L63" i="72" s="1"/>
  <c r="N63" i="72"/>
  <c r="O63" i="72" s="1"/>
  <c r="M63" i="72"/>
  <c r="K74" i="72"/>
  <c r="L74" i="72" s="1"/>
  <c r="N74" i="72"/>
  <c r="O74" i="72" s="1"/>
  <c r="M74" i="72"/>
  <c r="K49" i="72"/>
  <c r="L49" i="72" s="1"/>
  <c r="N49" i="72"/>
  <c r="O49" i="72" s="1"/>
  <c r="M49" i="72"/>
  <c r="K60" i="72"/>
  <c r="L60" i="72" s="1"/>
  <c r="M60" i="72"/>
  <c r="N60" i="72"/>
  <c r="O60" i="72" s="1"/>
  <c r="K71" i="72"/>
  <c r="L71" i="72" s="1"/>
  <c r="N71" i="72"/>
  <c r="O71" i="72" s="1"/>
  <c r="M71" i="72"/>
  <c r="K46" i="72"/>
  <c r="L46" i="72" s="1"/>
  <c r="M46" i="72"/>
  <c r="N46" i="72"/>
  <c r="O46" i="72" s="1"/>
  <c r="K20" i="72"/>
  <c r="L20" i="72" s="1"/>
  <c r="N20" i="72"/>
  <c r="O20" i="72" s="1"/>
  <c r="M20" i="72"/>
  <c r="K8" i="72"/>
  <c r="L8" i="72" s="1"/>
  <c r="M8" i="72"/>
  <c r="N8" i="72"/>
  <c r="O8" i="72" s="1"/>
  <c r="K76" i="72"/>
  <c r="L76" i="72" s="1"/>
  <c r="N76" i="72"/>
  <c r="O76" i="72" s="1"/>
  <c r="M76" i="72"/>
  <c r="K39" i="72"/>
  <c r="L39" i="72" s="1"/>
  <c r="N39" i="72"/>
  <c r="O39" i="72" s="1"/>
  <c r="M39" i="72"/>
  <c r="K50" i="72"/>
  <c r="L50" i="72" s="1"/>
  <c r="N50" i="72"/>
  <c r="O50" i="72" s="1"/>
  <c r="M50" i="72"/>
  <c r="K13" i="72"/>
  <c r="L13" i="72" s="1"/>
  <c r="M13" i="72"/>
  <c r="N13" i="72"/>
  <c r="O13" i="72" s="1"/>
  <c r="K107" i="72"/>
  <c r="L107" i="72" s="1"/>
  <c r="N107" i="72"/>
  <c r="O107" i="72" s="1"/>
  <c r="M107" i="72"/>
  <c r="K23" i="72"/>
  <c r="L23" i="72" s="1"/>
  <c r="N23" i="72"/>
  <c r="O23" i="72" s="1"/>
  <c r="M23" i="72"/>
  <c r="K70" i="72"/>
  <c r="L70" i="72" s="1"/>
  <c r="N70" i="72"/>
  <c r="O70" i="72" s="1"/>
  <c r="M70" i="72"/>
  <c r="K93" i="72"/>
  <c r="L93" i="72" s="1"/>
  <c r="N93" i="72"/>
  <c r="O93" i="72" s="1"/>
  <c r="M93" i="72"/>
  <c r="K57" i="72"/>
  <c r="L57" i="72" s="1"/>
  <c r="N57" i="72"/>
  <c r="O57" i="72" s="1"/>
  <c r="M57" i="72"/>
  <c r="K104" i="72"/>
  <c r="L104" i="72" s="1"/>
  <c r="M104" i="72"/>
  <c r="N104" i="72"/>
  <c r="O104" i="72" s="1"/>
  <c r="K80" i="72"/>
  <c r="L80" i="72" s="1"/>
  <c r="M80" i="72"/>
  <c r="N80" i="72"/>
  <c r="O80" i="72" s="1"/>
  <c r="K19" i="72"/>
  <c r="L19" i="72" s="1"/>
  <c r="N19" i="72"/>
  <c r="O19" i="72" s="1"/>
  <c r="M19" i="72"/>
  <c r="K7" i="72"/>
  <c r="L7" i="72" s="1"/>
  <c r="M7" i="72"/>
  <c r="K15" i="72"/>
  <c r="L15" i="72" s="1"/>
  <c r="N15" i="72"/>
  <c r="O15" i="72" s="1"/>
  <c r="M15" i="72"/>
  <c r="K97" i="72"/>
  <c r="L97" i="72" s="1"/>
  <c r="N97" i="72"/>
  <c r="O97" i="72" s="1"/>
  <c r="M97" i="72"/>
  <c r="K58" i="72"/>
  <c r="L58" i="72" s="1"/>
  <c r="N58" i="72"/>
  <c r="O58" i="72" s="1"/>
  <c r="M58" i="72"/>
  <c r="K81" i="72"/>
  <c r="L81" i="72" s="1"/>
  <c r="N81" i="72"/>
  <c r="O81" i="72" s="1"/>
  <c r="M81" i="72"/>
  <c r="K33" i="72"/>
  <c r="L33" i="72" s="1"/>
  <c r="N33" i="72"/>
  <c r="O33" i="72" s="1"/>
  <c r="M33" i="72"/>
  <c r="K92" i="72"/>
  <c r="L92" i="72" s="1"/>
  <c r="M92" i="72"/>
  <c r="N92" i="72"/>
  <c r="O92" i="72" s="1"/>
  <c r="K68" i="72"/>
  <c r="L68" i="72" s="1"/>
  <c r="N68" i="72"/>
  <c r="O68" i="72" s="1"/>
  <c r="M68" i="72"/>
  <c r="K56" i="72"/>
  <c r="L56" i="72" s="1"/>
  <c r="M56" i="72"/>
  <c r="N56" i="72"/>
  <c r="O56" i="72" s="1"/>
  <c r="K32" i="72"/>
  <c r="L32" i="72" s="1"/>
  <c r="N32" i="72"/>
  <c r="O32" i="72" s="1"/>
  <c r="M32" i="72"/>
  <c r="K91" i="72"/>
  <c r="L91" i="72" s="1"/>
  <c r="N91" i="72"/>
  <c r="O91" i="72" s="1"/>
  <c r="M91" i="72"/>
  <c r="K79" i="72"/>
  <c r="L79" i="72" s="1"/>
  <c r="M79" i="72"/>
  <c r="N79" i="72"/>
  <c r="O79" i="72" s="1"/>
  <c r="K55" i="72"/>
  <c r="L55" i="72" s="1"/>
  <c r="M55" i="72"/>
  <c r="N55" i="72"/>
  <c r="O55" i="72" s="1"/>
  <c r="K43" i="72"/>
  <c r="L43" i="72" s="1"/>
  <c r="M43" i="72"/>
  <c r="N43" i="72"/>
  <c r="O43" i="72" s="1"/>
  <c r="K102" i="72"/>
  <c r="L102" i="72" s="1"/>
  <c r="N102" i="72"/>
  <c r="O102" i="72" s="1"/>
  <c r="M102" i="72"/>
  <c r="K78" i="72"/>
  <c r="L78" i="72" s="1"/>
  <c r="N78" i="72"/>
  <c r="O78" i="72" s="1"/>
  <c r="M78" i="72"/>
  <c r="K54" i="72"/>
  <c r="L54" i="72" s="1"/>
  <c r="N54" i="72"/>
  <c r="O54" i="72" s="1"/>
  <c r="M54" i="72"/>
  <c r="K42" i="72"/>
  <c r="L42" i="72" s="1"/>
  <c r="N42" i="72"/>
  <c r="O42" i="72" s="1"/>
  <c r="M42" i="72"/>
  <c r="K30" i="72"/>
  <c r="L30" i="72" s="1"/>
  <c r="N30" i="72"/>
  <c r="O30" i="72" s="1"/>
  <c r="M30" i="72"/>
  <c r="K18" i="72"/>
  <c r="L18" i="72" s="1"/>
  <c r="N18" i="72"/>
  <c r="O18" i="72" s="1"/>
  <c r="M18" i="72"/>
  <c r="K5" i="72"/>
  <c r="L5" i="72" s="1"/>
  <c r="N5" i="72"/>
  <c r="O5" i="72" s="1"/>
  <c r="M5" i="72"/>
  <c r="K52" i="72"/>
  <c r="L52" i="72" s="1"/>
  <c r="N52" i="72"/>
  <c r="O52" i="72" s="1"/>
  <c r="M52" i="72"/>
  <c r="K99" i="72"/>
  <c r="L99" i="72" s="1"/>
  <c r="N99" i="72"/>
  <c r="O99" i="72" s="1"/>
  <c r="M99" i="72"/>
  <c r="K26" i="72"/>
  <c r="L26" i="72" s="1"/>
  <c r="N26" i="72"/>
  <c r="O26" i="72" s="1"/>
  <c r="M26" i="72"/>
  <c r="K73" i="72"/>
  <c r="L73" i="72" s="1"/>
  <c r="N73" i="72"/>
  <c r="O73" i="72" s="1"/>
  <c r="M73" i="72"/>
  <c r="K84" i="72"/>
  <c r="L84" i="72" s="1"/>
  <c r="M84" i="72"/>
  <c r="N84" i="72"/>
  <c r="O84" i="72" s="1"/>
  <c r="K59" i="72"/>
  <c r="L59" i="72" s="1"/>
  <c r="N59" i="72"/>
  <c r="O59" i="72" s="1"/>
  <c r="M59" i="72"/>
  <c r="K106" i="72"/>
  <c r="L106" i="72" s="1"/>
  <c r="N106" i="72"/>
  <c r="O106" i="72" s="1"/>
  <c r="M106" i="72"/>
  <c r="K44" i="72"/>
  <c r="L44" i="72" s="1"/>
  <c r="N44" i="72"/>
  <c r="O44" i="72" s="1"/>
  <c r="M44" i="72"/>
  <c r="K103" i="72"/>
  <c r="L103" i="72" s="1"/>
  <c r="N103" i="72"/>
  <c r="O103" i="72" s="1"/>
  <c r="M103" i="72"/>
  <c r="K67" i="72"/>
  <c r="L67" i="72" s="1"/>
  <c r="N67" i="72"/>
  <c r="O67" i="72" s="1"/>
  <c r="M67" i="72"/>
  <c r="K31" i="72"/>
  <c r="L31" i="72" s="1"/>
  <c r="N31" i="72"/>
  <c r="O31" i="72" s="1"/>
  <c r="M31" i="72"/>
  <c r="K90" i="72"/>
  <c r="L90" i="72" s="1"/>
  <c r="N90" i="72"/>
  <c r="O90" i="72" s="1"/>
  <c r="M90" i="72"/>
  <c r="K66" i="72"/>
  <c r="L66" i="72" s="1"/>
  <c r="N66" i="72"/>
  <c r="O66" i="72" s="1"/>
  <c r="M66" i="72"/>
  <c r="K101" i="72"/>
  <c r="L101" i="72" s="1"/>
  <c r="N101" i="72"/>
  <c r="O101" i="72" s="1"/>
  <c r="M101" i="72"/>
  <c r="K89" i="72"/>
  <c r="L89" i="72" s="1"/>
  <c r="N89" i="72"/>
  <c r="O89" i="72" s="1"/>
  <c r="M89" i="72"/>
  <c r="K77" i="72"/>
  <c r="L77" i="72" s="1"/>
  <c r="N77" i="72"/>
  <c r="O77" i="72" s="1"/>
  <c r="M77" i="72"/>
  <c r="K65" i="72"/>
  <c r="L65" i="72" s="1"/>
  <c r="N65" i="72"/>
  <c r="O65" i="72" s="1"/>
  <c r="M65" i="72"/>
  <c r="K53" i="72"/>
  <c r="L53" i="72" s="1"/>
  <c r="N53" i="72"/>
  <c r="O53" i="72" s="1"/>
  <c r="M53" i="72"/>
  <c r="K41" i="72"/>
  <c r="L41" i="72" s="1"/>
  <c r="N41" i="72"/>
  <c r="O41" i="72" s="1"/>
  <c r="M41" i="72"/>
  <c r="K29" i="72"/>
  <c r="L29" i="72" s="1"/>
  <c r="N29" i="72"/>
  <c r="O29" i="72" s="1"/>
  <c r="M29" i="72"/>
  <c r="K17" i="72"/>
  <c r="L17" i="72" s="1"/>
  <c r="N17" i="72"/>
  <c r="O17" i="72" s="1"/>
  <c r="M17" i="72"/>
  <c r="K4" i="72"/>
  <c r="L4" i="72" s="1"/>
  <c r="M4" i="72"/>
  <c r="N4" i="72"/>
  <c r="O4" i="72" s="1"/>
  <c r="I154" i="72"/>
  <c r="I155" i="72"/>
  <c r="I150" i="72"/>
  <c r="J109" i="72"/>
  <c r="N110" i="72" s="1"/>
  <c r="O110" i="72" s="1"/>
  <c r="I159" i="72"/>
  <c r="I153" i="72"/>
  <c r="I157" i="72"/>
  <c r="I156" i="72"/>
  <c r="I160" i="72"/>
  <c r="J6" i="72"/>
  <c r="N7" i="72" s="1"/>
  <c r="O7" i="72" s="1"/>
  <c r="I158" i="72"/>
  <c r="C8" i="9" l="1"/>
  <c r="D8" i="9" s="1"/>
  <c r="E8" i="9" s="1"/>
  <c r="J157" i="77"/>
  <c r="K157" i="77" s="1"/>
  <c r="F121" i="79" s="1"/>
  <c r="C121" i="79"/>
  <c r="D121" i="79" s="1"/>
  <c r="J159" i="77"/>
  <c r="K159" i="77" s="1"/>
  <c r="F123" i="79" s="1"/>
  <c r="C123" i="79"/>
  <c r="D123" i="79" s="1"/>
  <c r="J153" i="77"/>
  <c r="K153" i="77" s="1"/>
  <c r="F117" i="79" s="1"/>
  <c r="C117" i="79"/>
  <c r="D117" i="79" s="1"/>
  <c r="J165" i="72"/>
  <c r="J158" i="77"/>
  <c r="K158" i="77" s="1"/>
  <c r="F122" i="79" s="1"/>
  <c r="C122" i="79"/>
  <c r="D122" i="79" s="1"/>
  <c r="E5" i="11"/>
  <c r="J155" i="77"/>
  <c r="K155" i="77" s="1"/>
  <c r="F119" i="79" s="1"/>
  <c r="C119" i="79"/>
  <c r="D119" i="79" s="1"/>
  <c r="J5" i="11"/>
  <c r="J229" i="79" s="1"/>
  <c r="J230" i="79" s="1"/>
  <c r="C124" i="79"/>
  <c r="D124" i="79" s="1"/>
  <c r="J160" i="77"/>
  <c r="K160" i="77" s="1"/>
  <c r="F124" i="79" s="1"/>
  <c r="C5" i="9"/>
  <c r="D5" i="9" s="1"/>
  <c r="E5" i="9" s="1"/>
  <c r="J154" i="77"/>
  <c r="K154" i="77" s="1"/>
  <c r="F118" i="79" s="1"/>
  <c r="C118" i="79"/>
  <c r="D118" i="79" s="1"/>
  <c r="C7" i="9"/>
  <c r="D7" i="9" s="1"/>
  <c r="E7" i="9" s="1"/>
  <c r="J156" i="77"/>
  <c r="K156" i="77" s="1"/>
  <c r="F120" i="79" s="1"/>
  <c r="C120" i="79"/>
  <c r="D120" i="79" s="1"/>
  <c r="C138" i="76"/>
  <c r="D138" i="76" s="1"/>
  <c r="K109" i="72"/>
  <c r="L109" i="72" s="1"/>
  <c r="N109" i="72"/>
  <c r="O109" i="72" s="1"/>
  <c r="M109" i="72"/>
  <c r="K6" i="72"/>
  <c r="L6" i="72" s="1"/>
  <c r="N6" i="72"/>
  <c r="O6" i="72" s="1"/>
  <c r="M6" i="72"/>
  <c r="C144" i="76"/>
  <c r="D144" i="76" s="1"/>
  <c r="C10" i="9"/>
  <c r="D10" i="9" s="1"/>
  <c r="E10" i="9" s="1"/>
  <c r="C3" i="9"/>
  <c r="D3" i="9" s="1"/>
  <c r="E3" i="9" s="1"/>
  <c r="I167" i="72"/>
  <c r="J167" i="72" s="1"/>
  <c r="C139" i="76"/>
  <c r="D139" i="76" s="1"/>
  <c r="C140" i="76"/>
  <c r="D140" i="76" s="1"/>
  <c r="D5" i="11"/>
  <c r="C6" i="9"/>
  <c r="D6" i="9" s="1"/>
  <c r="E6" i="9" s="1"/>
  <c r="C137" i="76"/>
  <c r="D137" i="76" s="1"/>
  <c r="C4" i="9"/>
  <c r="D4" i="9" s="1"/>
  <c r="E4" i="9" s="1"/>
  <c r="B5" i="11"/>
  <c r="B6" i="11" s="1"/>
  <c r="G5" i="11"/>
  <c r="C142" i="76"/>
  <c r="D142" i="76" s="1"/>
  <c r="I5" i="11"/>
  <c r="C5" i="11"/>
  <c r="F5" i="11"/>
  <c r="C141" i="76"/>
  <c r="D141" i="76" s="1"/>
  <c r="C145" i="76"/>
  <c r="D145" i="76" s="1"/>
  <c r="C11" i="9"/>
  <c r="D11" i="9" s="1"/>
  <c r="E11" i="9" s="1"/>
  <c r="C143" i="76"/>
  <c r="D143" i="76" s="1"/>
  <c r="H5" i="11"/>
  <c r="H229" i="79" s="1"/>
  <c r="H230" i="79" s="1"/>
  <c r="C9" i="9"/>
  <c r="D9" i="9" s="1"/>
  <c r="E9" i="9" s="1"/>
  <c r="O123" i="72" l="1"/>
  <c r="J6" i="11"/>
  <c r="M123" i="72"/>
  <c r="L123" i="72"/>
  <c r="M291" i="79"/>
  <c r="G117" i="79"/>
  <c r="D9" i="79"/>
  <c r="G120" i="79"/>
  <c r="M321" i="79"/>
  <c r="D12" i="79"/>
  <c r="G119" i="79"/>
  <c r="D11" i="79"/>
  <c r="G123" i="79"/>
  <c r="M418" i="79"/>
  <c r="M387" i="79"/>
  <c r="D15" i="79"/>
  <c r="C6" i="11"/>
  <c r="C229" i="79"/>
  <c r="C230" i="79" s="1"/>
  <c r="I6" i="11"/>
  <c r="I229" i="79"/>
  <c r="I230" i="79" s="1"/>
  <c r="E6" i="11"/>
  <c r="E229" i="79"/>
  <c r="E230" i="79" s="1"/>
  <c r="G6" i="11"/>
  <c r="G229" i="79"/>
  <c r="G230" i="79" s="1"/>
  <c r="G118" i="79"/>
  <c r="D10" i="79"/>
  <c r="M355" i="79"/>
  <c r="G122" i="79"/>
  <c r="M386" i="79"/>
  <c r="D14" i="79"/>
  <c r="M450" i="79"/>
  <c r="M419" i="79"/>
  <c r="G124" i="79"/>
  <c r="D16" i="79"/>
  <c r="M354" i="79"/>
  <c r="G121" i="79"/>
  <c r="M322" i="79"/>
  <c r="D13" i="79"/>
  <c r="D6" i="11"/>
  <c r="D229" i="79"/>
  <c r="D230" i="79" s="1"/>
  <c r="G250" i="76"/>
  <c r="G251" i="76" s="1"/>
  <c r="F6" i="11"/>
  <c r="F229" i="79"/>
  <c r="F230" i="79" s="1"/>
  <c r="B123" i="76"/>
  <c r="D250" i="76"/>
  <c r="D251" i="76" s="1"/>
  <c r="F250" i="76"/>
  <c r="F251" i="76" s="1"/>
  <c r="C250" i="76"/>
  <c r="C251" i="76" s="1"/>
  <c r="E250" i="76"/>
  <c r="E251" i="76" s="1"/>
  <c r="H6" i="11"/>
  <c r="B101" i="79" l="1"/>
  <c r="E10" i="79"/>
  <c r="E11" i="79"/>
  <c r="H363" i="79"/>
  <c r="H359" i="79"/>
  <c r="H358" i="79"/>
  <c r="H360" i="79"/>
  <c r="H361" i="79"/>
  <c r="H362" i="79"/>
  <c r="H364" i="79"/>
  <c r="E12" i="79"/>
  <c r="E16" i="79"/>
  <c r="E17" i="79"/>
  <c r="G330" i="79"/>
  <c r="L330" i="79" s="1"/>
  <c r="G326" i="79"/>
  <c r="L326" i="79" s="1"/>
  <c r="G329" i="79"/>
  <c r="L329" i="79" s="1"/>
  <c r="G325" i="79"/>
  <c r="G327" i="79"/>
  <c r="L327" i="79" s="1"/>
  <c r="G331" i="79"/>
  <c r="L331" i="79" s="1"/>
  <c r="G328" i="79"/>
  <c r="L328" i="79" s="1"/>
  <c r="H422" i="79"/>
  <c r="H423" i="79"/>
  <c r="H427" i="79"/>
  <c r="H424" i="79"/>
  <c r="H426" i="79"/>
  <c r="H425" i="79"/>
  <c r="H428" i="79"/>
  <c r="E15" i="79"/>
  <c r="H390" i="79"/>
  <c r="H395" i="79"/>
  <c r="H391" i="79"/>
  <c r="H393" i="79"/>
  <c r="H392" i="79"/>
  <c r="H394" i="79"/>
  <c r="H396" i="79"/>
  <c r="G454" i="79"/>
  <c r="G459" i="79"/>
  <c r="G455" i="79"/>
  <c r="G456" i="79"/>
  <c r="G457" i="79"/>
  <c r="G460" i="79"/>
  <c r="G458" i="79"/>
  <c r="E13" i="79"/>
  <c r="E14" i="79"/>
  <c r="G422" i="79"/>
  <c r="L422" i="79" s="1"/>
  <c r="G423" i="79"/>
  <c r="L423" i="79" s="1"/>
  <c r="G427" i="79"/>
  <c r="L427" i="79" s="1"/>
  <c r="G424" i="79"/>
  <c r="L424" i="79" s="1"/>
  <c r="G425" i="79"/>
  <c r="L425" i="79" s="1"/>
  <c r="G426" i="79"/>
  <c r="L426" i="79" s="1"/>
  <c r="G428" i="79"/>
  <c r="L428" i="79" s="1"/>
  <c r="G363" i="79"/>
  <c r="L363" i="79" s="1"/>
  <c r="G359" i="79"/>
  <c r="L359" i="79" s="1"/>
  <c r="G358" i="79"/>
  <c r="L358" i="79" s="1"/>
  <c r="G360" i="79"/>
  <c r="L360" i="79" s="1"/>
  <c r="G361" i="79"/>
  <c r="L361" i="79" s="1"/>
  <c r="G362" i="79"/>
  <c r="L362" i="79" s="1"/>
  <c r="G364" i="79"/>
  <c r="L364" i="79" s="1"/>
  <c r="H325" i="79"/>
  <c r="M325" i="79" s="1"/>
  <c r="H330" i="79"/>
  <c r="H326" i="79"/>
  <c r="H329" i="79"/>
  <c r="H328" i="79"/>
  <c r="H327" i="79"/>
  <c r="H331" i="79"/>
  <c r="G395" i="79"/>
  <c r="L395" i="79" s="1"/>
  <c r="G391" i="79"/>
  <c r="L391" i="79" s="1"/>
  <c r="G390" i="79"/>
  <c r="L390" i="79" s="1"/>
  <c r="G392" i="79"/>
  <c r="L392" i="79" s="1"/>
  <c r="G393" i="79"/>
  <c r="L393" i="79" s="1"/>
  <c r="G394" i="79"/>
  <c r="L394" i="79" s="1"/>
  <c r="G396" i="79"/>
  <c r="L396" i="79" s="1"/>
  <c r="G295" i="79"/>
  <c r="L295" i="79" s="1"/>
  <c r="G298" i="79"/>
  <c r="L298" i="79" s="1"/>
  <c r="G296" i="79"/>
  <c r="L296" i="79" s="1"/>
  <c r="G297" i="79"/>
  <c r="L297" i="79" s="1"/>
  <c r="G294" i="79"/>
  <c r="L294" i="79" s="1"/>
  <c r="G299" i="79"/>
  <c r="L299" i="79" s="1"/>
  <c r="H299" i="79"/>
  <c r="H295" i="79"/>
  <c r="H294" i="79"/>
  <c r="H298" i="79"/>
  <c r="H297" i="79"/>
  <c r="H296" i="79"/>
  <c r="D206" i="76"/>
  <c r="J35" i="9"/>
  <c r="J34" i="9"/>
  <c r="H33" i="9"/>
  <c r="B185" i="79" s="1"/>
  <c r="L458" i="79" l="1"/>
  <c r="L467" i="79" s="1"/>
  <c r="M467" i="79" s="1"/>
  <c r="G467" i="79"/>
  <c r="H467" i="79" s="1"/>
  <c r="M394" i="79"/>
  <c r="L403" i="79" s="1"/>
  <c r="M403" i="79" s="1"/>
  <c r="G403" i="79"/>
  <c r="H403" i="79" s="1"/>
  <c r="M425" i="79"/>
  <c r="L434" i="79" s="1"/>
  <c r="M434" i="79" s="1"/>
  <c r="G434" i="79"/>
  <c r="H434" i="79" s="1"/>
  <c r="M364" i="79"/>
  <c r="L373" i="79" s="1"/>
  <c r="M373" i="79" s="1"/>
  <c r="G373" i="79"/>
  <c r="H373" i="79" s="1"/>
  <c r="M331" i="79"/>
  <c r="L340" i="79" s="1"/>
  <c r="M340" i="79" s="1"/>
  <c r="G340" i="79"/>
  <c r="H340" i="79" s="1"/>
  <c r="L460" i="79"/>
  <c r="L469" i="79" s="1"/>
  <c r="M469" i="79" s="1"/>
  <c r="G469" i="79"/>
  <c r="H469" i="79" s="1"/>
  <c r="M392" i="79"/>
  <c r="L401" i="79" s="1"/>
  <c r="M401" i="79" s="1"/>
  <c r="G401" i="79"/>
  <c r="H401" i="79" s="1"/>
  <c r="M426" i="79"/>
  <c r="L435" i="79" s="1"/>
  <c r="M435" i="79" s="1"/>
  <c r="G435" i="79"/>
  <c r="H435" i="79" s="1"/>
  <c r="G334" i="79"/>
  <c r="H334" i="79" s="1"/>
  <c r="L325" i="79"/>
  <c r="L334" i="79" s="1"/>
  <c r="M334" i="79" s="1"/>
  <c r="M362" i="79"/>
  <c r="L371" i="79" s="1"/>
  <c r="M371" i="79" s="1"/>
  <c r="G371" i="79"/>
  <c r="H371" i="79" s="1"/>
  <c r="M327" i="79"/>
  <c r="L336" i="79" s="1"/>
  <c r="M336" i="79" s="1"/>
  <c r="G336" i="79"/>
  <c r="H336" i="79" s="1"/>
  <c r="L457" i="79"/>
  <c r="L466" i="79" s="1"/>
  <c r="M466" i="79" s="1"/>
  <c r="G466" i="79"/>
  <c r="H466" i="79" s="1"/>
  <c r="M393" i="79"/>
  <c r="L402" i="79" s="1"/>
  <c r="M402" i="79" s="1"/>
  <c r="G402" i="79"/>
  <c r="H402" i="79" s="1"/>
  <c r="M424" i="79"/>
  <c r="L433" i="79" s="1"/>
  <c r="M433" i="79" s="1"/>
  <c r="G433" i="79"/>
  <c r="H433" i="79" s="1"/>
  <c r="M361" i="79"/>
  <c r="L370" i="79" s="1"/>
  <c r="M370" i="79" s="1"/>
  <c r="G370" i="79"/>
  <c r="H370" i="79" s="1"/>
  <c r="G307" i="79"/>
  <c r="H307" i="79" s="1"/>
  <c r="M299" i="79"/>
  <c r="L307" i="79" s="1"/>
  <c r="M307" i="79" s="1"/>
  <c r="M328" i="79"/>
  <c r="L337" i="79" s="1"/>
  <c r="M337" i="79" s="1"/>
  <c r="G337" i="79"/>
  <c r="H337" i="79" s="1"/>
  <c r="L456" i="79"/>
  <c r="L465" i="79" s="1"/>
  <c r="M465" i="79" s="1"/>
  <c r="G465" i="79"/>
  <c r="H465" i="79" s="1"/>
  <c r="M391" i="79"/>
  <c r="L400" i="79" s="1"/>
  <c r="M400" i="79" s="1"/>
  <c r="G400" i="79"/>
  <c r="H400" i="79" s="1"/>
  <c r="M427" i="79"/>
  <c r="L436" i="79" s="1"/>
  <c r="M436" i="79" s="1"/>
  <c r="G436" i="79"/>
  <c r="H436" i="79" s="1"/>
  <c r="M360" i="79"/>
  <c r="L369" i="79" s="1"/>
  <c r="M369" i="79" s="1"/>
  <c r="G369" i="79"/>
  <c r="H369" i="79" s="1"/>
  <c r="M329" i="79"/>
  <c r="L338" i="79" s="1"/>
  <c r="M338" i="79" s="1"/>
  <c r="G338" i="79"/>
  <c r="H338" i="79" s="1"/>
  <c r="L455" i="79"/>
  <c r="L464" i="79" s="1"/>
  <c r="M464" i="79" s="1"/>
  <c r="G464" i="79"/>
  <c r="H464" i="79" s="1"/>
  <c r="M395" i="79"/>
  <c r="L404" i="79" s="1"/>
  <c r="M404" i="79" s="1"/>
  <c r="G404" i="79"/>
  <c r="H404" i="79" s="1"/>
  <c r="M423" i="79"/>
  <c r="L432" i="79" s="1"/>
  <c r="M432" i="79" s="1"/>
  <c r="G432" i="79"/>
  <c r="H432" i="79" s="1"/>
  <c r="M358" i="79"/>
  <c r="L367" i="79" s="1"/>
  <c r="M367" i="79" s="1"/>
  <c r="G367" i="79"/>
  <c r="H367" i="79" s="1"/>
  <c r="G306" i="79"/>
  <c r="H306" i="79" s="1"/>
  <c r="M298" i="79"/>
  <c r="L306" i="79" s="1"/>
  <c r="M306" i="79" s="1"/>
  <c r="G302" i="79"/>
  <c r="H302" i="79" s="1"/>
  <c r="M294" i="79"/>
  <c r="L302" i="79" s="1"/>
  <c r="M302" i="79" s="1"/>
  <c r="G303" i="79"/>
  <c r="H303" i="79" s="1"/>
  <c r="M295" i="79"/>
  <c r="L303" i="79" s="1"/>
  <c r="M303" i="79" s="1"/>
  <c r="M326" i="79"/>
  <c r="L335" i="79" s="1"/>
  <c r="M335" i="79" s="1"/>
  <c r="G335" i="79"/>
  <c r="H335" i="79" s="1"/>
  <c r="L459" i="79"/>
  <c r="L468" i="79" s="1"/>
  <c r="M468" i="79" s="1"/>
  <c r="G468" i="79"/>
  <c r="H468" i="79" s="1"/>
  <c r="M390" i="79"/>
  <c r="L399" i="79" s="1"/>
  <c r="M399" i="79" s="1"/>
  <c r="G399" i="79"/>
  <c r="H399" i="79" s="1"/>
  <c r="M422" i="79"/>
  <c r="L431" i="79" s="1"/>
  <c r="M431" i="79" s="1"/>
  <c r="G431" i="79"/>
  <c r="H431" i="79" s="1"/>
  <c r="M359" i="79"/>
  <c r="L368" i="79" s="1"/>
  <c r="M368" i="79" s="1"/>
  <c r="G368" i="79"/>
  <c r="H368" i="79" s="1"/>
  <c r="G339" i="79"/>
  <c r="H339" i="79" s="1"/>
  <c r="M330" i="79"/>
  <c r="L339" i="79" s="1"/>
  <c r="M339" i="79" s="1"/>
  <c r="L454" i="79"/>
  <c r="L463" i="79" s="1"/>
  <c r="M463" i="79" s="1"/>
  <c r="G463" i="79"/>
  <c r="H463" i="79" s="1"/>
  <c r="M363" i="79"/>
  <c r="L372" i="79" s="1"/>
  <c r="M372" i="79" s="1"/>
  <c r="G372" i="79"/>
  <c r="H372" i="79" s="1"/>
  <c r="G304" i="79"/>
  <c r="H304" i="79" s="1"/>
  <c r="M296" i="79"/>
  <c r="L304" i="79" s="1"/>
  <c r="M304" i="79" s="1"/>
  <c r="G305" i="79"/>
  <c r="H305" i="79" s="1"/>
  <c r="M297" i="79"/>
  <c r="L305" i="79" s="1"/>
  <c r="M305" i="79" s="1"/>
  <c r="M396" i="79"/>
  <c r="L405" i="79" s="1"/>
  <c r="M405" i="79" s="1"/>
  <c r="G405" i="79"/>
  <c r="H405" i="79" s="1"/>
  <c r="M428" i="79"/>
  <c r="L437" i="79" s="1"/>
  <c r="M437" i="79" s="1"/>
  <c r="G437" i="79"/>
  <c r="H437" i="79" s="1"/>
  <c r="H34" i="9"/>
  <c r="B206" i="76"/>
  <c r="I33" i="9"/>
  <c r="C185" i="79" s="1"/>
  <c r="H35" i="9"/>
  <c r="H206" i="76" l="1"/>
  <c r="N34" i="9"/>
  <c r="N35" i="9"/>
  <c r="I35" i="9"/>
  <c r="P35" i="9" s="1"/>
  <c r="C206" i="76"/>
  <c r="I34" i="9"/>
  <c r="P34" i="9" l="1"/>
  <c r="N39" i="9" l="1"/>
  <c r="N38" i="9"/>
  <c r="I38" i="9"/>
  <c r="M39" i="9"/>
  <c r="G196" i="79" s="1"/>
  <c r="G199" i="79" s="1"/>
  <c r="O39" i="9"/>
  <c r="L39" i="9"/>
  <c r="F196" i="79" s="1"/>
  <c r="F199" i="79" s="1"/>
  <c r="K39" i="9"/>
  <c r="E196" i="79" s="1"/>
  <c r="E199" i="79" s="1"/>
  <c r="J39" i="9"/>
  <c r="D196" i="79" s="1"/>
  <c r="D199" i="79" s="1"/>
  <c r="H39" i="9"/>
  <c r="I39" i="9"/>
  <c r="C196" i="79" s="1"/>
  <c r="C199" i="79" s="1"/>
  <c r="L38" i="9"/>
  <c r="O38" i="9"/>
  <c r="M38" i="9"/>
  <c r="K38" i="9"/>
  <c r="J38" i="9"/>
  <c r="H38" i="9"/>
  <c r="B195" i="79" s="1"/>
  <c r="B196" i="79" l="1"/>
  <c r="H31" i="9"/>
  <c r="H43" i="9" s="1"/>
  <c r="I30" i="9"/>
  <c r="C195" i="79"/>
  <c r="C198" i="79" s="1"/>
  <c r="O31" i="9"/>
  <c r="I196" i="79"/>
  <c r="I199" i="79" s="1"/>
  <c r="O30" i="9"/>
  <c r="I195" i="79"/>
  <c r="I198" i="79" s="1"/>
  <c r="J30" i="9"/>
  <c r="D195" i="79"/>
  <c r="D198" i="79" s="1"/>
  <c r="M30" i="9"/>
  <c r="G195" i="79"/>
  <c r="G198" i="79" s="1"/>
  <c r="L30" i="9"/>
  <c r="F195" i="79"/>
  <c r="F198" i="79" s="1"/>
  <c r="B199" i="79"/>
  <c r="N30" i="9"/>
  <c r="H195" i="79"/>
  <c r="H198" i="79" s="1"/>
  <c r="B198" i="79"/>
  <c r="K30" i="9"/>
  <c r="E195" i="79"/>
  <c r="E198" i="79" s="1"/>
  <c r="H217" i="76"/>
  <c r="H220" i="76" s="1"/>
  <c r="H196" i="79"/>
  <c r="H199" i="79" s="1"/>
  <c r="N31" i="9"/>
  <c r="D217" i="76"/>
  <c r="D220" i="76" s="1"/>
  <c r="J31" i="9"/>
  <c r="J43" i="9" s="1"/>
  <c r="F216" i="76"/>
  <c r="F219" i="76" s="1"/>
  <c r="G39" i="9"/>
  <c r="B217" i="76"/>
  <c r="B216" i="76"/>
  <c r="M31" i="9"/>
  <c r="G217" i="76"/>
  <c r="G220" i="76" s="1"/>
  <c r="D216" i="76"/>
  <c r="D219" i="76" s="1"/>
  <c r="F217" i="76"/>
  <c r="F220" i="76" s="1"/>
  <c r="K31" i="9"/>
  <c r="K43" i="9" s="1"/>
  <c r="C217" i="76"/>
  <c r="C220" i="76" s="1"/>
  <c r="I31" i="9"/>
  <c r="H216" i="76"/>
  <c r="H219" i="76" s="1"/>
  <c r="C216" i="76"/>
  <c r="C219" i="76" s="1"/>
  <c r="G38" i="9"/>
  <c r="H30" i="9"/>
  <c r="H42" i="9" s="1"/>
  <c r="K48" i="11"/>
  <c r="K271" i="79" s="1"/>
  <c r="G216" i="76"/>
  <c r="G219" i="76" s="1"/>
  <c r="E217" i="76"/>
  <c r="E220" i="76" s="1"/>
  <c r="L31" i="9"/>
  <c r="L43" i="9" s="1"/>
  <c r="E216" i="76"/>
  <c r="E219" i="76" s="1"/>
  <c r="F12" i="18" l="1"/>
  <c r="F221" i="79" s="1"/>
  <c r="O42" i="9"/>
  <c r="E12" i="18"/>
  <c r="N42" i="9"/>
  <c r="L33" i="11"/>
  <c r="L42" i="9"/>
  <c r="M47" i="11"/>
  <c r="O43" i="9"/>
  <c r="N43" i="9"/>
  <c r="M19" i="11"/>
  <c r="I43" i="9"/>
  <c r="C12" i="18"/>
  <c r="C221" i="79" s="1"/>
  <c r="K42" i="9"/>
  <c r="L38" i="11"/>
  <c r="G70" i="76" s="1"/>
  <c r="G116" i="76" s="1"/>
  <c r="M42" i="9"/>
  <c r="L19" i="11"/>
  <c r="I42" i="9"/>
  <c r="P42" i="9" s="1"/>
  <c r="Q42" i="9" s="1"/>
  <c r="M38" i="11"/>
  <c r="M43" i="9"/>
  <c r="P43" i="9"/>
  <c r="L23" i="11"/>
  <c r="D48" i="79" s="1"/>
  <c r="J42" i="9"/>
  <c r="Q19" i="11"/>
  <c r="Q20" i="11" s="1"/>
  <c r="C488" i="76" s="1"/>
  <c r="B520" i="76" s="1"/>
  <c r="B531" i="76" s="1"/>
  <c r="D12" i="18"/>
  <c r="D221" i="79" s="1"/>
  <c r="F13" i="18"/>
  <c r="M48" i="11" s="1"/>
  <c r="L42" i="11"/>
  <c r="L28" i="11"/>
  <c r="I282" i="76"/>
  <c r="F504" i="76" s="1"/>
  <c r="Q38" i="11"/>
  <c r="Q39" i="11" s="1"/>
  <c r="C492" i="76" s="1"/>
  <c r="D492" i="76" s="1"/>
  <c r="E492" i="76" s="1"/>
  <c r="I263" i="76"/>
  <c r="F500" i="76" s="1"/>
  <c r="H500" i="76" s="1"/>
  <c r="L500" i="76" s="1"/>
  <c r="E242" i="76"/>
  <c r="L47" i="11"/>
  <c r="L48" i="11"/>
  <c r="G46" i="76" a="1"/>
  <c r="G47" i="76" s="1"/>
  <c r="K261" i="79"/>
  <c r="G24" i="79" a="1"/>
  <c r="K270" i="79"/>
  <c r="I24" i="79" a="1"/>
  <c r="C46" i="76" a="1"/>
  <c r="C54" i="76" s="1"/>
  <c r="K242" i="79"/>
  <c r="F519" i="79" s="1"/>
  <c r="C24" i="79" a="1"/>
  <c r="P30" i="9"/>
  <c r="M270" i="79"/>
  <c r="I49" i="79"/>
  <c r="I95" i="79" s="1"/>
  <c r="M265" i="79"/>
  <c r="H49" i="79"/>
  <c r="H95" i="79" s="1"/>
  <c r="M261" i="79"/>
  <c r="G49" i="79"/>
  <c r="G95" i="79" s="1"/>
  <c r="J199" i="79"/>
  <c r="J196" i="79"/>
  <c r="M242" i="79"/>
  <c r="C49" i="79"/>
  <c r="C95" i="79" s="1"/>
  <c r="L246" i="79"/>
  <c r="L256" i="79"/>
  <c r="F48" i="79"/>
  <c r="J198" i="79"/>
  <c r="J195" i="79"/>
  <c r="L261" i="79"/>
  <c r="G48" i="79"/>
  <c r="C70" i="76"/>
  <c r="C116" i="76" s="1"/>
  <c r="L242" i="79"/>
  <c r="C48" i="79"/>
  <c r="E13" i="18"/>
  <c r="P31" i="9"/>
  <c r="I216" i="76"/>
  <c r="B219" i="76"/>
  <c r="I219" i="76" s="1"/>
  <c r="H282" i="76"/>
  <c r="B25" i="18"/>
  <c r="I217" i="76"/>
  <c r="B220" i="76"/>
  <c r="I220" i="76" s="1"/>
  <c r="J263" i="76"/>
  <c r="F545" i="76" s="1"/>
  <c r="U19" i="11"/>
  <c r="R19" i="11"/>
  <c r="R20" i="11" s="1"/>
  <c r="C520" i="76" s="1"/>
  <c r="C71" i="76"/>
  <c r="C117" i="76" s="1"/>
  <c r="W19" i="11"/>
  <c r="W20" i="11" s="1"/>
  <c r="C531" i="76" s="1"/>
  <c r="H263" i="76"/>
  <c r="F468" i="76" s="1"/>
  <c r="L34" i="11"/>
  <c r="C242" i="76"/>
  <c r="W38" i="11"/>
  <c r="W39" i="11" s="1"/>
  <c r="C535" i="76" s="1"/>
  <c r="J282" i="76"/>
  <c r="U38" i="11"/>
  <c r="R38" i="11"/>
  <c r="R39" i="11" s="1"/>
  <c r="C524" i="76" s="1"/>
  <c r="G71" i="76"/>
  <c r="G117" i="76" s="1"/>
  <c r="C25" i="18"/>
  <c r="E70" i="76"/>
  <c r="E116" i="76" s="1"/>
  <c r="I272" i="76"/>
  <c r="D70" i="76"/>
  <c r="D116" i="76" s="1"/>
  <c r="I267" i="76"/>
  <c r="L15" i="11"/>
  <c r="C13" i="18"/>
  <c r="C222" i="79" s="1"/>
  <c r="M28" i="11"/>
  <c r="I5" i="76"/>
  <c r="M23" i="11"/>
  <c r="H71" i="76"/>
  <c r="H117" i="76" s="1"/>
  <c r="J286" i="76"/>
  <c r="D25" i="18"/>
  <c r="D242" i="76"/>
  <c r="L29" i="11"/>
  <c r="M33" i="11"/>
  <c r="D13" i="18"/>
  <c r="D222" i="79" s="1"/>
  <c r="M15" i="11"/>
  <c r="L163" i="72" l="1"/>
  <c r="Q43" i="9"/>
  <c r="B29" i="18"/>
  <c r="B216" i="79" s="1"/>
  <c r="B214" i="79"/>
  <c r="L257" i="79"/>
  <c r="C94" i="79"/>
  <c r="D94" i="79"/>
  <c r="G94" i="79"/>
  <c r="F70" i="76"/>
  <c r="F116" i="76" s="1"/>
  <c r="L252" i="79"/>
  <c r="D488" i="76"/>
  <c r="E488" i="76" s="1"/>
  <c r="I286" i="76"/>
  <c r="Q47" i="11"/>
  <c r="Q48" i="11" s="1"/>
  <c r="M271" i="79"/>
  <c r="F94" i="79"/>
  <c r="L270" i="79"/>
  <c r="B27" i="18"/>
  <c r="B237" i="76"/>
  <c r="H70" i="76"/>
  <c r="H116" i="76" s="1"/>
  <c r="F222" i="79"/>
  <c r="H48" i="79"/>
  <c r="R47" i="11"/>
  <c r="R48" i="11" s="1"/>
  <c r="L265" i="79"/>
  <c r="W47" i="11"/>
  <c r="W48" i="11" s="1"/>
  <c r="E545" i="76"/>
  <c r="G545" i="76" s="1"/>
  <c r="J500" i="76"/>
  <c r="I277" i="76"/>
  <c r="G46" i="76"/>
  <c r="G60" i="76" s="1"/>
  <c r="G106" i="76" s="1"/>
  <c r="C50" i="76"/>
  <c r="C96" i="76" s="1"/>
  <c r="E48" i="79"/>
  <c r="B524" i="76"/>
  <c r="I9" i="76" s="1"/>
  <c r="G48" i="76"/>
  <c r="G62" i="76" s="1"/>
  <c r="G108" i="76" s="1"/>
  <c r="G53" i="76"/>
  <c r="G99" i="76" s="1"/>
  <c r="C47" i="76"/>
  <c r="C93" i="76" s="1"/>
  <c r="I48" i="79"/>
  <c r="I94" i="79" s="1"/>
  <c r="C48" i="76"/>
  <c r="C62" i="76" s="1"/>
  <c r="C108" i="76" s="1"/>
  <c r="G52" i="76"/>
  <c r="G98" i="76" s="1"/>
  <c r="G55" i="76"/>
  <c r="G69" i="76" s="1"/>
  <c r="G115" i="76" s="1"/>
  <c r="G51" i="76"/>
  <c r="G65" i="76" s="1"/>
  <c r="G111" i="76" s="1"/>
  <c r="C46" i="76"/>
  <c r="C92" i="76" s="1"/>
  <c r="L251" i="79"/>
  <c r="G54" i="76"/>
  <c r="G68" i="76" s="1"/>
  <c r="G114" i="76" s="1"/>
  <c r="C53" i="76"/>
  <c r="C99" i="76" s="1"/>
  <c r="C52" i="76"/>
  <c r="C98" i="76" s="1"/>
  <c r="L271" i="79"/>
  <c r="C49" i="76"/>
  <c r="C95" i="76" s="1"/>
  <c r="G49" i="76"/>
  <c r="G95" i="76" s="1"/>
  <c r="C51" i="76"/>
  <c r="C97" i="76" s="1"/>
  <c r="G50" i="76"/>
  <c r="G96" i="76" s="1"/>
  <c r="C55" i="76"/>
  <c r="C69" i="76" s="1"/>
  <c r="C115" i="76" s="1"/>
  <c r="E221" i="79"/>
  <c r="G221" i="79" s="1"/>
  <c r="L43" i="11"/>
  <c r="F46" i="76" a="1"/>
  <c r="F49" i="76" s="1"/>
  <c r="K251" i="79"/>
  <c r="E24" i="79" a="1"/>
  <c r="I25" i="79"/>
  <c r="I24" i="79"/>
  <c r="I31" i="79"/>
  <c r="I27" i="79"/>
  <c r="I28" i="79"/>
  <c r="I30" i="79"/>
  <c r="I33" i="79"/>
  <c r="I29" i="79"/>
  <c r="I26" i="79"/>
  <c r="I32" i="79"/>
  <c r="F523" i="79"/>
  <c r="C25" i="79"/>
  <c r="C29" i="79"/>
  <c r="C28" i="79"/>
  <c r="C27" i="79"/>
  <c r="C32" i="79"/>
  <c r="C24" i="79"/>
  <c r="C26" i="79"/>
  <c r="C33" i="79"/>
  <c r="C31" i="79"/>
  <c r="C30" i="79"/>
  <c r="H46" i="76" a="1"/>
  <c r="H47" i="76" s="1"/>
  <c r="K265" i="79"/>
  <c r="H24" i="79" a="1"/>
  <c r="H519" i="79"/>
  <c r="G527" i="79" s="1"/>
  <c r="H527" i="79" s="1"/>
  <c r="E527" i="79"/>
  <c r="F527" i="79" s="1"/>
  <c r="G25" i="79"/>
  <c r="G27" i="79"/>
  <c r="G32" i="79"/>
  <c r="G31" i="79"/>
  <c r="G26" i="79"/>
  <c r="G29" i="79"/>
  <c r="G24" i="79"/>
  <c r="G33" i="79"/>
  <c r="G28" i="79"/>
  <c r="G30" i="79"/>
  <c r="E46" i="76" a="1"/>
  <c r="E49" i="76" s="1"/>
  <c r="K256" i="79"/>
  <c r="F24" i="79" a="1"/>
  <c r="K238" i="79"/>
  <c r="F518" i="79" s="1"/>
  <c r="B24" i="79" a="1"/>
  <c r="D46" i="76" a="1"/>
  <c r="D49" i="76" s="1"/>
  <c r="K246" i="79"/>
  <c r="D24" i="79" a="1"/>
  <c r="N23" i="11"/>
  <c r="M246" i="79"/>
  <c r="D49" i="79"/>
  <c r="D95" i="79" s="1"/>
  <c r="E243" i="76"/>
  <c r="E222" i="79"/>
  <c r="M238" i="79"/>
  <c r="B49" i="79"/>
  <c r="M251" i="79"/>
  <c r="E49" i="79"/>
  <c r="E95" i="79" s="1"/>
  <c r="U47" i="11"/>
  <c r="U48" i="11" s="1"/>
  <c r="M256" i="79"/>
  <c r="F49" i="79"/>
  <c r="F95" i="79" s="1"/>
  <c r="L53" i="11"/>
  <c r="L238" i="79"/>
  <c r="B48" i="79"/>
  <c r="K43" i="11"/>
  <c r="K34" i="11"/>
  <c r="K29" i="11"/>
  <c r="M43" i="11"/>
  <c r="M53" i="11"/>
  <c r="K53" i="11"/>
  <c r="B46" i="76" a="1"/>
  <c r="B54" i="76" s="1"/>
  <c r="K58" i="11"/>
  <c r="G93" i="76"/>
  <c r="G61" i="76"/>
  <c r="G107" i="76" s="1"/>
  <c r="C68" i="76"/>
  <c r="C114" i="76" s="1"/>
  <c r="C100" i="76"/>
  <c r="F549" i="76"/>
  <c r="H468" i="76"/>
  <c r="E500" i="76"/>
  <c r="J468" i="76"/>
  <c r="I477" i="76" s="1"/>
  <c r="J477" i="76" s="1"/>
  <c r="E477" i="76"/>
  <c r="F477" i="76" s="1"/>
  <c r="H267" i="76"/>
  <c r="J267" i="76"/>
  <c r="D71" i="76"/>
  <c r="D117" i="76" s="1"/>
  <c r="Q33" i="11"/>
  <c r="Q34" i="11" s="1"/>
  <c r="C490" i="76" s="1"/>
  <c r="I273" i="76"/>
  <c r="F502" i="76" s="1"/>
  <c r="Q28" i="11"/>
  <c r="Q29" i="11" s="1"/>
  <c r="C491" i="76" s="1"/>
  <c r="I278" i="76"/>
  <c r="J259" i="76"/>
  <c r="F544" i="76" s="1"/>
  <c r="B71" i="76"/>
  <c r="W15" i="11"/>
  <c r="H504" i="76"/>
  <c r="J504" i="76"/>
  <c r="E549" i="76"/>
  <c r="G549" i="76" s="1"/>
  <c r="K5" i="76"/>
  <c r="D531" i="76"/>
  <c r="E531" i="76" s="1"/>
  <c r="K24" i="11"/>
  <c r="K247" i="79" s="1"/>
  <c r="F520" i="79" s="1"/>
  <c r="Q30" i="9"/>
  <c r="L57" i="11"/>
  <c r="K9" i="76"/>
  <c r="H272" i="76"/>
  <c r="M34" i="11"/>
  <c r="C243" i="76"/>
  <c r="F71" i="76"/>
  <c r="F117" i="76" s="1"/>
  <c r="J277" i="76"/>
  <c r="H277" i="76"/>
  <c r="J5" i="76"/>
  <c r="D520" i="76"/>
  <c r="E520" i="76" s="1"/>
  <c r="H286" i="76"/>
  <c r="U39" i="11"/>
  <c r="X39" i="11" s="1"/>
  <c r="X38" i="11"/>
  <c r="H259" i="76"/>
  <c r="F467" i="76" s="1"/>
  <c r="Q15" i="11"/>
  <c r="J272" i="76"/>
  <c r="E71" i="76"/>
  <c r="E117" i="76" s="1"/>
  <c r="D243" i="76"/>
  <c r="M29" i="11"/>
  <c r="U20" i="11"/>
  <c r="X19" i="11"/>
  <c r="M57" i="11"/>
  <c r="Q31" i="9"/>
  <c r="I259" i="76"/>
  <c r="F499" i="76" s="1"/>
  <c r="B70" i="76"/>
  <c r="R15" i="11"/>
  <c r="J9" i="76"/>
  <c r="H545" i="76"/>
  <c r="F472" i="76"/>
  <c r="X48" i="11" l="1"/>
  <c r="E94" i="79"/>
  <c r="H94" i="79"/>
  <c r="I287" i="76"/>
  <c r="F505" i="76" s="1"/>
  <c r="H505" i="76" s="1"/>
  <c r="L505" i="76" s="1"/>
  <c r="G222" i="79"/>
  <c r="B13" i="18"/>
  <c r="B12" i="18"/>
  <c r="G554" i="76"/>
  <c r="H554" i="76" s="1"/>
  <c r="E554" i="76"/>
  <c r="F554" i="76" s="1"/>
  <c r="G94" i="76"/>
  <c r="D524" i="76"/>
  <c r="E524" i="76" s="1"/>
  <c r="B535" i="76"/>
  <c r="D535" i="76" s="1"/>
  <c r="E535" i="76" s="1"/>
  <c r="C64" i="76"/>
  <c r="C110" i="76" s="1"/>
  <c r="C94" i="76"/>
  <c r="L275" i="79"/>
  <c r="G64" i="76"/>
  <c r="G110" i="76" s="1"/>
  <c r="G100" i="76"/>
  <c r="G92" i="76"/>
  <c r="C66" i="76"/>
  <c r="C112" i="76" s="1"/>
  <c r="C101" i="76"/>
  <c r="C61" i="76"/>
  <c r="C107" i="76" s="1"/>
  <c r="G67" i="76"/>
  <c r="G113" i="76" s="1"/>
  <c r="D55" i="76"/>
  <c r="D46" i="76"/>
  <c r="D60" i="76" s="1"/>
  <c r="D106" i="76" s="1"/>
  <c r="D51" i="76"/>
  <c r="D97" i="76" s="1"/>
  <c r="D53" i="76"/>
  <c r="D99" i="76" s="1"/>
  <c r="G66" i="76"/>
  <c r="G112" i="76" s="1"/>
  <c r="F52" i="76"/>
  <c r="F98" i="76" s="1"/>
  <c r="G101" i="76"/>
  <c r="F54" i="76"/>
  <c r="F100" i="76" s="1"/>
  <c r="F50" i="76"/>
  <c r="F96" i="76" s="1"/>
  <c r="F47" i="76"/>
  <c r="F61" i="76" s="1"/>
  <c r="F107" i="76" s="1"/>
  <c r="F46" i="76"/>
  <c r="F92" i="76" s="1"/>
  <c r="C60" i="76"/>
  <c r="C106" i="76" s="1"/>
  <c r="D52" i="76"/>
  <c r="D66" i="76" s="1"/>
  <c r="D112" i="76" s="1"/>
  <c r="C65" i="76"/>
  <c r="C111" i="76" s="1"/>
  <c r="D54" i="76"/>
  <c r="D100" i="76" s="1"/>
  <c r="D50" i="76"/>
  <c r="H46" i="76"/>
  <c r="H92" i="76" s="1"/>
  <c r="H48" i="76"/>
  <c r="H94" i="76" s="1"/>
  <c r="C67" i="76"/>
  <c r="C113" i="76" s="1"/>
  <c r="E54" i="76"/>
  <c r="E100" i="76" s="1"/>
  <c r="E50" i="76"/>
  <c r="E64" i="76" s="1"/>
  <c r="E110" i="76" s="1"/>
  <c r="H52" i="76"/>
  <c r="H98" i="76" s="1"/>
  <c r="G63" i="76"/>
  <c r="G109" i="76" s="1"/>
  <c r="E47" i="76"/>
  <c r="E93" i="76" s="1"/>
  <c r="H51" i="76"/>
  <c r="H65" i="76" s="1"/>
  <c r="H111" i="76" s="1"/>
  <c r="F48" i="76"/>
  <c r="F94" i="76" s="1"/>
  <c r="E46" i="76"/>
  <c r="E60" i="76" s="1"/>
  <c r="E106" i="76" s="1"/>
  <c r="E48" i="76"/>
  <c r="E94" i="76" s="1"/>
  <c r="H53" i="76"/>
  <c r="H99" i="76" s="1"/>
  <c r="H55" i="76"/>
  <c r="H69" i="76" s="1"/>
  <c r="H115" i="76" s="1"/>
  <c r="E52" i="76"/>
  <c r="E98" i="76" s="1"/>
  <c r="C63" i="76"/>
  <c r="C109" i="76" s="1"/>
  <c r="H49" i="76"/>
  <c r="H95" i="76" s="1"/>
  <c r="F51" i="76"/>
  <c r="F97" i="76" s="1"/>
  <c r="E51" i="76"/>
  <c r="E65" i="76" s="1"/>
  <c r="E111" i="76" s="1"/>
  <c r="H54" i="76"/>
  <c r="H68" i="76" s="1"/>
  <c r="H114" i="76" s="1"/>
  <c r="G97" i="76"/>
  <c r="F53" i="76"/>
  <c r="F67" i="76" s="1"/>
  <c r="F113" i="76" s="1"/>
  <c r="E53" i="76"/>
  <c r="E99" i="76" s="1"/>
  <c r="H50" i="76"/>
  <c r="H96" i="76" s="1"/>
  <c r="D47" i="76"/>
  <c r="D61" i="76" s="1"/>
  <c r="D107" i="76" s="1"/>
  <c r="F55" i="76"/>
  <c r="F101" i="76" s="1"/>
  <c r="E55" i="76"/>
  <c r="E101" i="76" s="1"/>
  <c r="D48" i="76"/>
  <c r="D62" i="76" s="1"/>
  <c r="D108" i="76" s="1"/>
  <c r="K275" i="79"/>
  <c r="L266" i="79"/>
  <c r="Q42" i="11"/>
  <c r="Q43" i="11" s="1"/>
  <c r="H520" i="79"/>
  <c r="G528" i="79" s="1"/>
  <c r="H528" i="79" s="1"/>
  <c r="E528" i="79"/>
  <c r="F528" i="79" s="1"/>
  <c r="B25" i="79"/>
  <c r="B26" i="79"/>
  <c r="B27" i="79"/>
  <c r="B30" i="79"/>
  <c r="B33" i="79"/>
  <c r="B29" i="79"/>
  <c r="B32" i="79"/>
  <c r="B31" i="79"/>
  <c r="B24" i="79"/>
  <c r="B28" i="79"/>
  <c r="G70" i="79"/>
  <c r="C40" i="79"/>
  <c r="C86" i="79" s="1"/>
  <c r="C72" i="79"/>
  <c r="H523" i="79"/>
  <c r="G531" i="79" s="1"/>
  <c r="H531" i="79" s="1"/>
  <c r="E531" i="79"/>
  <c r="F531" i="79" s="1"/>
  <c r="I74" i="79"/>
  <c r="I42" i="79"/>
  <c r="I88" i="79" s="1"/>
  <c r="H278" i="76"/>
  <c r="F471" i="76" s="1"/>
  <c r="H471" i="76" s="1"/>
  <c r="K252" i="79"/>
  <c r="F521" i="79" s="1"/>
  <c r="H518" i="79"/>
  <c r="G526" i="79" s="1"/>
  <c r="H526" i="79" s="1"/>
  <c r="E526" i="79"/>
  <c r="F526" i="79" s="1"/>
  <c r="G43" i="79"/>
  <c r="G89" i="79" s="1"/>
  <c r="G75" i="79"/>
  <c r="C70" i="79"/>
  <c r="I73" i="79"/>
  <c r="I41" i="79"/>
  <c r="I87" i="79" s="1"/>
  <c r="H24" i="79"/>
  <c r="H31" i="79"/>
  <c r="H29" i="79"/>
  <c r="H32" i="79"/>
  <c r="H33" i="79"/>
  <c r="H25" i="79"/>
  <c r="H28" i="79"/>
  <c r="H30" i="79"/>
  <c r="H27" i="79"/>
  <c r="H26" i="79"/>
  <c r="C78" i="79"/>
  <c r="C46" i="79"/>
  <c r="C92" i="79" s="1"/>
  <c r="G45" i="79"/>
  <c r="G91" i="79" s="1"/>
  <c r="G77" i="79"/>
  <c r="I70" i="79"/>
  <c r="G46" i="79"/>
  <c r="G92" i="79" s="1"/>
  <c r="G78" i="79"/>
  <c r="C74" i="79"/>
  <c r="C42" i="79"/>
  <c r="C88" i="79" s="1"/>
  <c r="I72" i="79"/>
  <c r="I40" i="79"/>
  <c r="I86" i="79" s="1"/>
  <c r="I71" i="79"/>
  <c r="I39" i="79"/>
  <c r="I85" i="79" s="1"/>
  <c r="H273" i="76"/>
  <c r="F470" i="76" s="1"/>
  <c r="E479" i="76" s="1"/>
  <c r="F479" i="76" s="1"/>
  <c r="K257" i="79"/>
  <c r="H287" i="76"/>
  <c r="F473" i="76" s="1"/>
  <c r="K266" i="79"/>
  <c r="I78" i="79"/>
  <c r="I46" i="79"/>
  <c r="I92" i="79" s="1"/>
  <c r="X47" i="11"/>
  <c r="D24" i="79"/>
  <c r="D33" i="79"/>
  <c r="D30" i="79"/>
  <c r="D32" i="79"/>
  <c r="D25" i="79"/>
  <c r="D29" i="79"/>
  <c r="D31" i="79"/>
  <c r="D27" i="79"/>
  <c r="D26" i="79"/>
  <c r="D28" i="79"/>
  <c r="G44" i="79"/>
  <c r="G90" i="79" s="1"/>
  <c r="G76" i="79"/>
  <c r="G41" i="79"/>
  <c r="G87" i="79" s="1"/>
  <c r="G73" i="79"/>
  <c r="C76" i="79"/>
  <c r="C44" i="79"/>
  <c r="C90" i="79" s="1"/>
  <c r="C75" i="79"/>
  <c r="C43" i="79"/>
  <c r="C89" i="79" s="1"/>
  <c r="I75" i="79"/>
  <c r="I43" i="79"/>
  <c r="I89" i="79" s="1"/>
  <c r="E24" i="79"/>
  <c r="E31" i="79"/>
  <c r="E32" i="79"/>
  <c r="E26" i="79"/>
  <c r="E27" i="79"/>
  <c r="E30" i="79"/>
  <c r="E29" i="79"/>
  <c r="E28" i="79"/>
  <c r="E33" i="79"/>
  <c r="E25" i="79"/>
  <c r="C73" i="79"/>
  <c r="C41" i="79"/>
  <c r="C87" i="79" s="1"/>
  <c r="G42" i="79"/>
  <c r="G88" i="79" s="1"/>
  <c r="G74" i="79"/>
  <c r="G39" i="79"/>
  <c r="G85" i="79" s="1"/>
  <c r="G71" i="79"/>
  <c r="C77" i="79"/>
  <c r="C45" i="79"/>
  <c r="C91" i="79" s="1"/>
  <c r="C39" i="79"/>
  <c r="C85" i="79" s="1"/>
  <c r="C71" i="79"/>
  <c r="I79" i="79"/>
  <c r="I47" i="79"/>
  <c r="I93" i="79" s="1"/>
  <c r="F25" i="79"/>
  <c r="F24" i="79"/>
  <c r="F29" i="79"/>
  <c r="F32" i="79"/>
  <c r="F27" i="79"/>
  <c r="F31" i="79"/>
  <c r="F28" i="79"/>
  <c r="F26" i="79"/>
  <c r="F30" i="79"/>
  <c r="F33" i="79"/>
  <c r="G40" i="79"/>
  <c r="G86" i="79" s="1"/>
  <c r="G72" i="79"/>
  <c r="I77" i="79"/>
  <c r="I45" i="79"/>
  <c r="I91" i="79" s="1"/>
  <c r="G47" i="79"/>
  <c r="G93" i="79" s="1"/>
  <c r="G79" i="79"/>
  <c r="C79" i="79"/>
  <c r="C47" i="79"/>
  <c r="C93" i="79" s="1"/>
  <c r="I76" i="79"/>
  <c r="I44" i="79"/>
  <c r="I90" i="79" s="1"/>
  <c r="M275" i="79"/>
  <c r="M257" i="79"/>
  <c r="J49" i="79"/>
  <c r="B95" i="79"/>
  <c r="M252" i="79"/>
  <c r="J48" i="79"/>
  <c r="B94" i="79"/>
  <c r="J287" i="76"/>
  <c r="F550" i="76" s="1"/>
  <c r="H550" i="76" s="1"/>
  <c r="M266" i="79"/>
  <c r="K54" i="11"/>
  <c r="K71" i="11" s="1"/>
  <c r="W42" i="11"/>
  <c r="W43" i="11" s="1"/>
  <c r="C536" i="76" s="1"/>
  <c r="D536" i="76" s="1"/>
  <c r="U42" i="11"/>
  <c r="U43" i="11" s="1"/>
  <c r="R42" i="11"/>
  <c r="R43" i="11" s="1"/>
  <c r="C525" i="76" s="1"/>
  <c r="D525" i="76" s="1"/>
  <c r="B55" i="76"/>
  <c r="B101" i="76" s="1"/>
  <c r="B48" i="76"/>
  <c r="B62" i="76" s="1"/>
  <c r="B50" i="76"/>
  <c r="B64" i="76" s="1"/>
  <c r="B49" i="76"/>
  <c r="B47" i="76"/>
  <c r="B53" i="76"/>
  <c r="B99" i="76" s="1"/>
  <c r="B51" i="76"/>
  <c r="B46" i="76"/>
  <c r="B60" i="76" s="1"/>
  <c r="B52" i="76"/>
  <c r="B66" i="76" s="1"/>
  <c r="K70" i="11"/>
  <c r="J291" i="76"/>
  <c r="L70" i="11"/>
  <c r="F68" i="76"/>
  <c r="F114" i="76" s="1"/>
  <c r="D95" i="76"/>
  <c r="D63" i="76"/>
  <c r="D109" i="76" s="1"/>
  <c r="F93" i="76"/>
  <c r="H291" i="76"/>
  <c r="B68" i="76"/>
  <c r="B100" i="76"/>
  <c r="D64" i="76"/>
  <c r="D110" i="76" s="1"/>
  <c r="D96" i="76"/>
  <c r="F63" i="76"/>
  <c r="F109" i="76" s="1"/>
  <c r="F95" i="76"/>
  <c r="E63" i="76"/>
  <c r="E109" i="76" s="1"/>
  <c r="E95" i="76"/>
  <c r="H93" i="76"/>
  <c r="H61" i="76"/>
  <c r="H107" i="76" s="1"/>
  <c r="X15" i="11"/>
  <c r="W16" i="11"/>
  <c r="G500" i="76"/>
  <c r="I500" i="76"/>
  <c r="I509" i="76" s="1"/>
  <c r="J509" i="76" s="1"/>
  <c r="E509" i="76"/>
  <c r="F509" i="76" s="1"/>
  <c r="X20" i="11"/>
  <c r="L504" i="76"/>
  <c r="J467" i="76"/>
  <c r="I476" i="76" s="1"/>
  <c r="J476" i="76" s="1"/>
  <c r="E499" i="76"/>
  <c r="H467" i="76"/>
  <c r="E476" i="76"/>
  <c r="F476" i="76" s="1"/>
  <c r="J273" i="76"/>
  <c r="F547" i="76" s="1"/>
  <c r="U33" i="11"/>
  <c r="R33" i="11"/>
  <c r="R34" i="11" s="1"/>
  <c r="C522" i="76" s="1"/>
  <c r="W33" i="11"/>
  <c r="W34" i="11" s="1"/>
  <c r="C533" i="76" s="1"/>
  <c r="H268" i="76"/>
  <c r="B117" i="76"/>
  <c r="I71" i="76"/>
  <c r="G477" i="76"/>
  <c r="H477" i="76" s="1"/>
  <c r="L468" i="76"/>
  <c r="K477" i="76" s="1"/>
  <c r="L477" i="76" s="1"/>
  <c r="I70" i="76"/>
  <c r="B116" i="76"/>
  <c r="D101" i="76"/>
  <c r="D69" i="76"/>
  <c r="D115" i="76" s="1"/>
  <c r="E558" i="76"/>
  <c r="F558" i="76" s="1"/>
  <c r="H549" i="76"/>
  <c r="G558" i="76" s="1"/>
  <c r="H558" i="76" s="1"/>
  <c r="E544" i="76"/>
  <c r="G544" i="76" s="1"/>
  <c r="H499" i="76"/>
  <c r="J499" i="76"/>
  <c r="H544" i="76"/>
  <c r="Q16" i="11"/>
  <c r="W28" i="11"/>
  <c r="W29" i="11" s="1"/>
  <c r="C534" i="76" s="1"/>
  <c r="R28" i="11"/>
  <c r="R29" i="11" s="1"/>
  <c r="C523" i="76" s="1"/>
  <c r="J278" i="76"/>
  <c r="U28" i="11"/>
  <c r="F503" i="76"/>
  <c r="R16" i="11"/>
  <c r="B523" i="76"/>
  <c r="D491" i="76"/>
  <c r="E491" i="76" s="1"/>
  <c r="D490" i="76"/>
  <c r="E490" i="76" s="1"/>
  <c r="B522" i="76"/>
  <c r="J472" i="76"/>
  <c r="I481" i="76" s="1"/>
  <c r="J481" i="76" s="1"/>
  <c r="E481" i="76"/>
  <c r="F481" i="76" s="1"/>
  <c r="H472" i="76"/>
  <c r="E504" i="76"/>
  <c r="J502" i="76"/>
  <c r="E547" i="76"/>
  <c r="G547" i="76" s="1"/>
  <c r="H502" i="76"/>
  <c r="I291" i="76"/>
  <c r="E550" i="76" l="1"/>
  <c r="G550" i="76" s="1"/>
  <c r="J505" i="76"/>
  <c r="D67" i="76"/>
  <c r="D113" i="76" s="1"/>
  <c r="B221" i="79"/>
  <c r="L24" i="11"/>
  <c r="G12" i="18"/>
  <c r="B242" i="76"/>
  <c r="F242" i="76" s="1"/>
  <c r="B222" i="79"/>
  <c r="B243" i="76"/>
  <c r="F243" i="76" s="1"/>
  <c r="M24" i="11"/>
  <c r="G13" i="18"/>
  <c r="D92" i="76"/>
  <c r="D65" i="76"/>
  <c r="D111" i="76" s="1"/>
  <c r="H470" i="76"/>
  <c r="G479" i="76" s="1"/>
  <c r="H479" i="76" s="1"/>
  <c r="F64" i="76"/>
  <c r="F110" i="76" s="1"/>
  <c r="D93" i="76"/>
  <c r="H97" i="76"/>
  <c r="J471" i="76"/>
  <c r="I480" i="76" s="1"/>
  <c r="J480" i="76" s="1"/>
  <c r="D68" i="76"/>
  <c r="D114" i="76" s="1"/>
  <c r="H67" i="76"/>
  <c r="H113" i="76" s="1"/>
  <c r="D98" i="76"/>
  <c r="E96" i="76"/>
  <c r="F62" i="76"/>
  <c r="F108" i="76" s="1"/>
  <c r="H62" i="76"/>
  <c r="H108" i="76" s="1"/>
  <c r="F65" i="76"/>
  <c r="F111" i="76" s="1"/>
  <c r="H63" i="76"/>
  <c r="H109" i="76" s="1"/>
  <c r="H60" i="76"/>
  <c r="H106" i="76" s="1"/>
  <c r="D94" i="76"/>
  <c r="H101" i="76"/>
  <c r="F66" i="76"/>
  <c r="F112" i="76" s="1"/>
  <c r="E503" i="76"/>
  <c r="E512" i="76" s="1"/>
  <c r="F512" i="76" s="1"/>
  <c r="E480" i="76"/>
  <c r="F480" i="76" s="1"/>
  <c r="F99" i="76"/>
  <c r="H66" i="76"/>
  <c r="H112" i="76" s="1"/>
  <c r="E67" i="76"/>
  <c r="E113" i="76" s="1"/>
  <c r="E66" i="76"/>
  <c r="E112" i="76" s="1"/>
  <c r="G559" i="76"/>
  <c r="H559" i="76" s="1"/>
  <c r="E69" i="76"/>
  <c r="E115" i="76" s="1"/>
  <c r="F60" i="76"/>
  <c r="F106" i="76" s="1"/>
  <c r="E62" i="76"/>
  <c r="E108" i="76" s="1"/>
  <c r="E68" i="76"/>
  <c r="E114" i="76" s="1"/>
  <c r="F69" i="76"/>
  <c r="F115" i="76" s="1"/>
  <c r="E97" i="76"/>
  <c r="E92" i="76"/>
  <c r="H64" i="76"/>
  <c r="H110" i="76" s="1"/>
  <c r="E61" i="76"/>
  <c r="E107" i="76" s="1"/>
  <c r="I47" i="76"/>
  <c r="I49" i="76"/>
  <c r="H100" i="76"/>
  <c r="I54" i="76"/>
  <c r="I51" i="76"/>
  <c r="K276" i="79"/>
  <c r="F522" i="79"/>
  <c r="E76" i="79"/>
  <c r="E44" i="79"/>
  <c r="E90" i="79" s="1"/>
  <c r="D79" i="79"/>
  <c r="D47" i="79"/>
  <c r="D93" i="79" s="1"/>
  <c r="H41" i="79"/>
  <c r="H87" i="79" s="1"/>
  <c r="H73" i="79"/>
  <c r="H70" i="79"/>
  <c r="F45" i="79"/>
  <c r="F91" i="79" s="1"/>
  <c r="F77" i="79"/>
  <c r="E41" i="79"/>
  <c r="E87" i="79" s="1"/>
  <c r="E73" i="79"/>
  <c r="D72" i="79"/>
  <c r="D40" i="79"/>
  <c r="D86" i="79" s="1"/>
  <c r="D70" i="79"/>
  <c r="H44" i="79"/>
  <c r="H90" i="79" s="1"/>
  <c r="H76" i="79"/>
  <c r="H521" i="79"/>
  <c r="G529" i="79" s="1"/>
  <c r="H529" i="79" s="1"/>
  <c r="E529" i="79"/>
  <c r="F529" i="79" s="1"/>
  <c r="J30" i="79"/>
  <c r="B76" i="79"/>
  <c r="B44" i="79"/>
  <c r="L470" i="76"/>
  <c r="K479" i="76" s="1"/>
  <c r="L479" i="76" s="1"/>
  <c r="F41" i="79"/>
  <c r="F87" i="79" s="1"/>
  <c r="F73" i="79"/>
  <c r="E40" i="79"/>
  <c r="E86" i="79" s="1"/>
  <c r="E72" i="79"/>
  <c r="D73" i="79"/>
  <c r="D41" i="79"/>
  <c r="D87" i="79" s="1"/>
  <c r="H74" i="79"/>
  <c r="H42" i="79"/>
  <c r="H88" i="79" s="1"/>
  <c r="J27" i="79"/>
  <c r="B73" i="79"/>
  <c r="B41" i="79"/>
  <c r="H72" i="79"/>
  <c r="H40" i="79"/>
  <c r="H86" i="79" s="1"/>
  <c r="H77" i="79"/>
  <c r="H45" i="79"/>
  <c r="H91" i="79" s="1"/>
  <c r="F42" i="79"/>
  <c r="F88" i="79" s="1"/>
  <c r="F74" i="79"/>
  <c r="E39" i="79"/>
  <c r="E85" i="79" s="1"/>
  <c r="E71" i="79"/>
  <c r="E45" i="79"/>
  <c r="E91" i="79" s="1"/>
  <c r="E77" i="79"/>
  <c r="D43" i="79"/>
  <c r="D89" i="79" s="1"/>
  <c r="D75" i="79"/>
  <c r="H79" i="79"/>
  <c r="H47" i="79"/>
  <c r="H93" i="79" s="1"/>
  <c r="J24" i="79"/>
  <c r="B70" i="79"/>
  <c r="J25" i="79"/>
  <c r="B39" i="79"/>
  <c r="B71" i="79"/>
  <c r="E75" i="79"/>
  <c r="E43" i="79"/>
  <c r="E89" i="79" s="1"/>
  <c r="D44" i="79"/>
  <c r="D90" i="79" s="1"/>
  <c r="D76" i="79"/>
  <c r="J29" i="79"/>
  <c r="B43" i="79"/>
  <c r="B75" i="79"/>
  <c r="D74" i="79"/>
  <c r="D42" i="79"/>
  <c r="D88" i="79" s="1"/>
  <c r="J26" i="79"/>
  <c r="B40" i="79"/>
  <c r="B72" i="79"/>
  <c r="F47" i="79"/>
  <c r="F93" i="79" s="1"/>
  <c r="F79" i="79"/>
  <c r="F70" i="79"/>
  <c r="E79" i="79"/>
  <c r="E47" i="79"/>
  <c r="E93" i="79" s="1"/>
  <c r="E70" i="79"/>
  <c r="D39" i="79"/>
  <c r="D85" i="79" s="1"/>
  <c r="D71" i="79"/>
  <c r="G532" i="79"/>
  <c r="H532" i="79" s="1"/>
  <c r="E532" i="79"/>
  <c r="F532" i="79" s="1"/>
  <c r="H78" i="79"/>
  <c r="H46" i="79"/>
  <c r="H92" i="79" s="1"/>
  <c r="J31" i="79"/>
  <c r="B77" i="79"/>
  <c r="B45" i="79"/>
  <c r="F40" i="79"/>
  <c r="F86" i="79" s="1"/>
  <c r="F72" i="79"/>
  <c r="E502" i="76"/>
  <c r="J470" i="76"/>
  <c r="I479" i="76" s="1"/>
  <c r="J479" i="76" s="1"/>
  <c r="J33" i="79"/>
  <c r="B79" i="79"/>
  <c r="B47" i="79"/>
  <c r="F46" i="79"/>
  <c r="F92" i="79" s="1"/>
  <c r="F78" i="79"/>
  <c r="E46" i="79"/>
  <c r="E92" i="79" s="1"/>
  <c r="E78" i="79"/>
  <c r="D77" i="79"/>
  <c r="D45" i="79"/>
  <c r="D91" i="79" s="1"/>
  <c r="H39" i="79"/>
  <c r="H85" i="79" s="1"/>
  <c r="H71" i="79"/>
  <c r="J28" i="79"/>
  <c r="B42" i="79"/>
  <c r="B74" i="79"/>
  <c r="F43" i="79"/>
  <c r="F89" i="79" s="1"/>
  <c r="F75" i="79"/>
  <c r="F44" i="79"/>
  <c r="F90" i="79" s="1"/>
  <c r="F76" i="79"/>
  <c r="F39" i="79"/>
  <c r="F85" i="79" s="1"/>
  <c r="F71" i="79"/>
  <c r="E74" i="79"/>
  <c r="E42" i="79"/>
  <c r="E88" i="79" s="1"/>
  <c r="D46" i="79"/>
  <c r="D92" i="79" s="1"/>
  <c r="D78" i="79"/>
  <c r="H473" i="76"/>
  <c r="E505" i="76"/>
  <c r="J473" i="76"/>
  <c r="I482" i="76" s="1"/>
  <c r="J482" i="76" s="1"/>
  <c r="E482" i="76"/>
  <c r="F482" i="76" s="1"/>
  <c r="H75" i="79"/>
  <c r="H43" i="79"/>
  <c r="H89" i="79" s="1"/>
  <c r="J32" i="79"/>
  <c r="B46" i="79"/>
  <c r="B78" i="79"/>
  <c r="J10" i="76"/>
  <c r="B69" i="76"/>
  <c r="B115" i="76" s="1"/>
  <c r="K10" i="76"/>
  <c r="X42" i="11"/>
  <c r="X43" i="11"/>
  <c r="I55" i="76"/>
  <c r="I50" i="76"/>
  <c r="I52" i="76"/>
  <c r="B98" i="76"/>
  <c r="B61" i="76"/>
  <c r="I61" i="76" s="1"/>
  <c r="B93" i="76"/>
  <c r="I48" i="76"/>
  <c r="B94" i="76"/>
  <c r="B96" i="76"/>
  <c r="B63" i="76"/>
  <c r="I63" i="76" s="1"/>
  <c r="I53" i="76"/>
  <c r="B67" i="76"/>
  <c r="I67" i="76" s="1"/>
  <c r="B95" i="76"/>
  <c r="B92" i="76"/>
  <c r="B65" i="76"/>
  <c r="B111" i="76" s="1"/>
  <c r="I46" i="76"/>
  <c r="B97" i="76"/>
  <c r="I62" i="76"/>
  <c r="B108" i="76"/>
  <c r="B106" i="76"/>
  <c r="I60" i="76"/>
  <c r="B114" i="76"/>
  <c r="I68" i="76"/>
  <c r="B112" i="76"/>
  <c r="I66" i="76"/>
  <c r="B110" i="76"/>
  <c r="I64" i="76"/>
  <c r="K8" i="76"/>
  <c r="L467" i="76"/>
  <c r="K476" i="76" s="1"/>
  <c r="L476" i="76" s="1"/>
  <c r="G476" i="76"/>
  <c r="H476" i="76" s="1"/>
  <c r="K7" i="76"/>
  <c r="G499" i="76"/>
  <c r="K499" i="76" s="1"/>
  <c r="I499" i="76"/>
  <c r="I508" i="76" s="1"/>
  <c r="J508" i="76" s="1"/>
  <c r="K500" i="76"/>
  <c r="K509" i="76" s="1"/>
  <c r="L509" i="76" s="1"/>
  <c r="G509" i="76"/>
  <c r="H509" i="76" s="1"/>
  <c r="J8" i="76"/>
  <c r="D523" i="76"/>
  <c r="E523" i="76" s="1"/>
  <c r="L499" i="76"/>
  <c r="D522" i="76"/>
  <c r="E522" i="76" s="1"/>
  <c r="J7" i="76"/>
  <c r="X16" i="11"/>
  <c r="C530" i="76"/>
  <c r="G480" i="76"/>
  <c r="H480" i="76" s="1"/>
  <c r="L471" i="76"/>
  <c r="K480" i="76" s="1"/>
  <c r="L480" i="76" s="1"/>
  <c r="E553" i="76"/>
  <c r="F553" i="76" s="1"/>
  <c r="F469" i="76"/>
  <c r="H292" i="76"/>
  <c r="U34" i="11"/>
  <c r="X34" i="11" s="1"/>
  <c r="X33" i="11"/>
  <c r="I8" i="76"/>
  <c r="B534" i="76"/>
  <c r="D534" i="76" s="1"/>
  <c r="E534" i="76" s="1"/>
  <c r="G553" i="76"/>
  <c r="H553" i="76" s="1"/>
  <c r="E556" i="76"/>
  <c r="F556" i="76" s="1"/>
  <c r="H547" i="76"/>
  <c r="G556" i="76" s="1"/>
  <c r="H556" i="76" s="1"/>
  <c r="G504" i="76"/>
  <c r="I504" i="76"/>
  <c r="I513" i="76" s="1"/>
  <c r="J513" i="76" s="1"/>
  <c r="E513" i="76"/>
  <c r="F513" i="76" s="1"/>
  <c r="E548" i="76"/>
  <c r="G548" i="76" s="1"/>
  <c r="J503" i="76"/>
  <c r="H503" i="76"/>
  <c r="G481" i="76"/>
  <c r="H481" i="76" s="1"/>
  <c r="L472" i="76"/>
  <c r="K481" i="76" s="1"/>
  <c r="L481" i="76" s="1"/>
  <c r="U29" i="11"/>
  <c r="X29" i="11" s="1"/>
  <c r="X28" i="11"/>
  <c r="B533" i="76"/>
  <c r="D533" i="76" s="1"/>
  <c r="E533" i="76" s="1"/>
  <c r="I7" i="76"/>
  <c r="C487" i="76"/>
  <c r="L502" i="76"/>
  <c r="C519" i="76"/>
  <c r="F548" i="76"/>
  <c r="E508" i="76"/>
  <c r="F508" i="76" s="1"/>
  <c r="E559" i="76" l="1"/>
  <c r="F559" i="76" s="1"/>
  <c r="H60" i="11"/>
  <c r="L58" i="11"/>
  <c r="L247" i="79"/>
  <c r="L276" i="79" s="1"/>
  <c r="I268" i="76"/>
  <c r="L54" i="11"/>
  <c r="Q23" i="11"/>
  <c r="Q24" i="11" s="1"/>
  <c r="M58" i="11"/>
  <c r="H61" i="11"/>
  <c r="M247" i="79"/>
  <c r="M276" i="79" s="1"/>
  <c r="R23" i="11"/>
  <c r="R24" i="11" s="1"/>
  <c r="W23" i="11"/>
  <c r="W24" i="11" s="1"/>
  <c r="U23" i="11"/>
  <c r="J268" i="76"/>
  <c r="M54" i="11"/>
  <c r="N24" i="11"/>
  <c r="I503" i="76"/>
  <c r="I512" i="76" s="1"/>
  <c r="J512" i="76" s="1"/>
  <c r="G503" i="76"/>
  <c r="K503" i="76" s="1"/>
  <c r="B88" i="79"/>
  <c r="J42" i="79"/>
  <c r="B89" i="79"/>
  <c r="J43" i="79"/>
  <c r="B91" i="79"/>
  <c r="J45" i="79"/>
  <c r="B93" i="79"/>
  <c r="J47" i="79"/>
  <c r="J41" i="79"/>
  <c r="B87" i="79"/>
  <c r="J39" i="79"/>
  <c r="B85" i="79"/>
  <c r="B86" i="79"/>
  <c r="J40" i="79"/>
  <c r="G482" i="76"/>
  <c r="H482" i="76" s="1"/>
  <c r="L473" i="76"/>
  <c r="K482" i="76" s="1"/>
  <c r="L482" i="76" s="1"/>
  <c r="B92" i="79"/>
  <c r="J46" i="79"/>
  <c r="H522" i="79"/>
  <c r="G530" i="79" s="1"/>
  <c r="H530" i="79" s="1"/>
  <c r="E530" i="79"/>
  <c r="F530" i="79" s="1"/>
  <c r="E514" i="76"/>
  <c r="F514" i="76" s="1"/>
  <c r="I505" i="76"/>
  <c r="I514" i="76" s="1"/>
  <c r="J514" i="76" s="1"/>
  <c r="G505" i="76"/>
  <c r="E511" i="76"/>
  <c r="F511" i="76" s="1"/>
  <c r="I502" i="76"/>
  <c r="I511" i="76" s="1"/>
  <c r="J511" i="76" s="1"/>
  <c r="G502" i="76"/>
  <c r="B90" i="79"/>
  <c r="J44" i="79"/>
  <c r="I69" i="76"/>
  <c r="B107" i="76"/>
  <c r="B113" i="76"/>
  <c r="B109" i="76"/>
  <c r="I65" i="76"/>
  <c r="J4" i="76"/>
  <c r="L503" i="76"/>
  <c r="K512" i="76" s="1"/>
  <c r="L512" i="76" s="1"/>
  <c r="K504" i="76"/>
  <c r="K513" i="76" s="1"/>
  <c r="L513" i="76" s="1"/>
  <c r="G513" i="76"/>
  <c r="H513" i="76" s="1"/>
  <c r="J469" i="76"/>
  <c r="I478" i="76" s="1"/>
  <c r="J478" i="76" s="1"/>
  <c r="E478" i="76"/>
  <c r="F478" i="76" s="1"/>
  <c r="H469" i="76"/>
  <c r="E501" i="76"/>
  <c r="K4" i="76"/>
  <c r="K508" i="76"/>
  <c r="L508" i="76" s="1"/>
  <c r="H548" i="76"/>
  <c r="G557" i="76" s="1"/>
  <c r="H557" i="76" s="1"/>
  <c r="E557" i="76"/>
  <c r="F557" i="76" s="1"/>
  <c r="D487" i="76"/>
  <c r="E487" i="76" s="1"/>
  <c r="B519" i="76"/>
  <c r="D519" i="76" s="1"/>
  <c r="E519" i="76" s="1"/>
  <c r="G508" i="76"/>
  <c r="H508" i="76" s="1"/>
  <c r="L71" i="11" l="1"/>
  <c r="M71" i="11"/>
  <c r="Q25" i="11"/>
  <c r="Q52" i="11"/>
  <c r="F546" i="76"/>
  <c r="J292" i="76"/>
  <c r="X23" i="11"/>
  <c r="U24" i="11"/>
  <c r="F501" i="76"/>
  <c r="E510" i="76" s="1"/>
  <c r="F510" i="76" s="1"/>
  <c r="I292" i="76"/>
  <c r="W25" i="11"/>
  <c r="W52" i="11"/>
  <c r="R25" i="11"/>
  <c r="R52" i="11"/>
  <c r="G512" i="76"/>
  <c r="H512" i="76" s="1"/>
  <c r="K502" i="76"/>
  <c r="K511" i="76" s="1"/>
  <c r="L511" i="76" s="1"/>
  <c r="G511" i="76"/>
  <c r="H511" i="76" s="1"/>
  <c r="K505" i="76"/>
  <c r="K514" i="76" s="1"/>
  <c r="L514" i="76" s="1"/>
  <c r="G514" i="76"/>
  <c r="H514" i="76" s="1"/>
  <c r="I4" i="76"/>
  <c r="B530" i="76"/>
  <c r="G501" i="76"/>
  <c r="I501" i="76"/>
  <c r="G478" i="76"/>
  <c r="H478" i="76" s="1"/>
  <c r="L469" i="76"/>
  <c r="K478" i="76" s="1"/>
  <c r="L478" i="76" s="1"/>
  <c r="X24" i="11" l="1"/>
  <c r="U52" i="11"/>
  <c r="X52" i="11" s="1"/>
  <c r="X53" i="11" s="1"/>
  <c r="U25" i="11"/>
  <c r="C521" i="76"/>
  <c r="R53" i="11"/>
  <c r="H546" i="76"/>
  <c r="C532" i="76"/>
  <c r="W53" i="11"/>
  <c r="C489" i="76"/>
  <c r="Q53" i="11"/>
  <c r="E546" i="76"/>
  <c r="G546" i="76" s="1"/>
  <c r="H501" i="76"/>
  <c r="L501" i="76" s="1"/>
  <c r="J501" i="76"/>
  <c r="I510" i="76" s="1"/>
  <c r="J510" i="76" s="1"/>
  <c r="K501" i="76"/>
  <c r="D530" i="76"/>
  <c r="E530" i="76" s="1"/>
  <c r="J6" i="76" l="1"/>
  <c r="J11" i="76" s="1"/>
  <c r="J19" i="76" s="1"/>
  <c r="C526" i="76"/>
  <c r="K6" i="76"/>
  <c r="K11" i="76" s="1"/>
  <c r="K19" i="76" s="1"/>
  <c r="C537" i="76"/>
  <c r="X25" i="11"/>
  <c r="U53" i="11"/>
  <c r="E555" i="76"/>
  <c r="F555" i="76" s="1"/>
  <c r="G510" i="76"/>
  <c r="H510" i="76" s="1"/>
  <c r="G555" i="76"/>
  <c r="H555" i="76" s="1"/>
  <c r="D489" i="76"/>
  <c r="E489" i="76" s="1"/>
  <c r="B521" i="76"/>
  <c r="C493" i="76"/>
  <c r="D493" i="76" s="1"/>
  <c r="E493" i="76" s="1"/>
  <c r="K510" i="76"/>
  <c r="L510" i="76" s="1"/>
  <c r="I135" i="77"/>
  <c r="I163" i="77" s="1"/>
  <c r="I3" i="77"/>
  <c r="D521" i="76" l="1"/>
  <c r="E521" i="76" s="1"/>
  <c r="I6" i="76"/>
  <c r="I11" i="76" s="1"/>
  <c r="I19" i="76" s="1"/>
  <c r="B532" i="76"/>
  <c r="B526" i="76"/>
  <c r="D526" i="76" s="1"/>
  <c r="E526" i="76" s="1"/>
  <c r="E127" i="79"/>
  <c r="K163" i="77"/>
  <c r="F127" i="79" s="1"/>
  <c r="D19" i="79" s="1"/>
  <c r="I123" i="77"/>
  <c r="I162" i="77" s="1"/>
  <c r="J3" i="77"/>
  <c r="I152" i="77"/>
  <c r="D532" i="76" l="1"/>
  <c r="E532" i="76" s="1"/>
  <c r="B537" i="76"/>
  <c r="D537" i="76" s="1"/>
  <c r="E537" i="76" s="1"/>
  <c r="E116" i="79"/>
  <c r="K152" i="77"/>
  <c r="F116" i="79" s="1"/>
  <c r="B38" i="79" s="1"/>
  <c r="E126" i="79"/>
  <c r="K162" i="77"/>
  <c r="F126" i="79" s="1"/>
  <c r="D18" i="79" s="1"/>
  <c r="E18" i="79" s="1"/>
  <c r="I150" i="77"/>
  <c r="J167" i="77" s="1"/>
  <c r="I165" i="77"/>
  <c r="J165" i="77" s="1"/>
  <c r="I167" i="77"/>
  <c r="M3" i="77"/>
  <c r="M123" i="77" s="1"/>
  <c r="N4" i="77"/>
  <c r="O4" i="77" s="1"/>
  <c r="O123" i="77" s="1"/>
  <c r="K3" i="77"/>
  <c r="L3" i="77" s="1"/>
  <c r="L123" i="77" s="1"/>
  <c r="E19" i="79" l="1"/>
  <c r="D8" i="79"/>
  <c r="E9" i="79" s="1"/>
  <c r="G116" i="79"/>
  <c r="I38" i="79"/>
  <c r="I84" i="79" s="1"/>
  <c r="C38" i="79"/>
  <c r="C84" i="79" s="1"/>
  <c r="G38" i="79"/>
  <c r="G84" i="79" s="1"/>
  <c r="F38" i="79"/>
  <c r="F84" i="79" s="1"/>
  <c r="D38" i="79"/>
  <c r="D84" i="79" s="1"/>
  <c r="H38" i="79"/>
  <c r="H84" i="79" s="1"/>
  <c r="E38" i="79"/>
  <c r="E84" i="79" s="1"/>
  <c r="B84" i="79" l="1"/>
  <c r="J38" i="79"/>
</calcChain>
</file>

<file path=xl/comments1.xml><?xml version="1.0" encoding="utf-8"?>
<comments xmlns="http://schemas.openxmlformats.org/spreadsheetml/2006/main">
  <authors>
    <author>Author</author>
  </authors>
  <commentList>
    <comment ref="I5" authorId="0" shapeId="0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Rounded</t>
        </r>
      </text>
    </comment>
  </commentList>
</comments>
</file>

<file path=xl/sharedStrings.xml><?xml version="1.0" encoding="utf-8"?>
<sst xmlns="http://schemas.openxmlformats.org/spreadsheetml/2006/main" count="1877" uniqueCount="313">
  <si>
    <t>Loss Factor</t>
  </si>
  <si>
    <t xml:space="preserve">Residential </t>
  </si>
  <si>
    <t>Total Billed</t>
  </si>
  <si>
    <t>Heating Degree Days</t>
  </si>
  <si>
    <t>Cooling Degree Days</t>
  </si>
  <si>
    <t>Purchases</t>
  </si>
  <si>
    <t>Modeled Purchases</t>
  </si>
  <si>
    <t>% Difference</t>
  </si>
  <si>
    <t>Total</t>
  </si>
  <si>
    <t xml:space="preserve">Predicted Purchases </t>
  </si>
  <si>
    <t>Average</t>
  </si>
  <si>
    <t xml:space="preserve">Geomean </t>
  </si>
  <si>
    <t>Usage Per Customer</t>
  </si>
  <si>
    <t>Check</t>
  </si>
  <si>
    <t>Spring Fall Flag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</si>
  <si>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</si>
  <si>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</si>
  <si>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</si>
  <si>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</si>
  <si>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</si>
  <si>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</si>
  <si>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</si>
  <si>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</si>
  <si>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</si>
  <si>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</si>
  <si>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</si>
  <si>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</si>
  <si>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</si>
  <si>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</si>
  <si>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</si>
  <si>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</si>
  <si>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Difference</t>
  </si>
  <si>
    <t xml:space="preserve">Growth Rate in Customer Numbers 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</si>
  <si>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</si>
  <si>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</si>
  <si>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</si>
  <si>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</si>
  <si>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</si>
  <si>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</si>
  <si>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</si>
  <si>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  Connections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</si>
  <si>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</si>
  <si>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</si>
  <si>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</si>
  <si>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</si>
  <si>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</si>
  <si>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Used</t>
  </si>
  <si>
    <t>kW/kWh</t>
  </si>
  <si>
    <t>Street Lights</t>
  </si>
  <si>
    <t>May</t>
  </si>
  <si>
    <t>kWh</t>
  </si>
  <si>
    <t>kW</t>
  </si>
  <si>
    <t xml:space="preserve">2016 Actual </t>
  </si>
  <si>
    <t>Sentinel Lights</t>
  </si>
  <si>
    <t xml:space="preserve">2017 Actual </t>
  </si>
  <si>
    <t>Power Purchased</t>
  </si>
  <si>
    <t>Average Number of Customer/Connections</t>
  </si>
  <si>
    <t xml:space="preserve">2018 Actual </t>
  </si>
  <si>
    <t xml:space="preserve">2019 Actual </t>
  </si>
  <si>
    <t xml:space="preserve">Total Billed </t>
  </si>
  <si>
    <t>Input data</t>
  </si>
  <si>
    <t>Residential</t>
  </si>
  <si>
    <t>Coefficient-If negative, it's reducing, if +ve, it's adding</t>
  </si>
  <si>
    <t>R Square of 90% is OK</t>
  </si>
  <si>
    <t>Adjusted R Square takes into consideration the number of variables</t>
  </si>
  <si>
    <t>ANOVA is not really used</t>
  </si>
  <si>
    <t>Tstat indicates how relevant a variable is.Should be greater than absolute value of 2, if less than 2 it is not statistically significant so don’t use it</t>
  </si>
  <si>
    <t>Year</t>
  </si>
  <si>
    <t>Check - must be zero</t>
  </si>
  <si>
    <t>Demand only</t>
  </si>
  <si>
    <t>2020 Actual</t>
  </si>
  <si>
    <t>2021 Actual</t>
  </si>
  <si>
    <t>2022 Actual</t>
  </si>
  <si>
    <t>2023 Bridge</t>
  </si>
  <si>
    <t>2024 Test</t>
  </si>
  <si>
    <t>Date</t>
  </si>
  <si>
    <t>General Service &lt; 50 kW</t>
  </si>
  <si>
    <t>General Service &gt; 50 to 4999 kW</t>
  </si>
  <si>
    <t xml:space="preserve">Street Lighting </t>
  </si>
  <si>
    <t>Embedded Distributor</t>
  </si>
  <si>
    <t>other</t>
  </si>
  <si>
    <t>Consumption</t>
  </si>
  <si>
    <t>Wholesale</t>
  </si>
  <si>
    <t>Retail Consumption</t>
  </si>
  <si>
    <t>Wholesale Purchases</t>
  </si>
  <si>
    <t>Number of Customer/ Connection</t>
  </si>
  <si>
    <t>Customer/ Connection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</si>
  <si>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</si>
  <si>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</si>
  <si>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</si>
  <si>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</si>
  <si>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</si>
  <si>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</si>
  <si>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</si>
  <si>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</si>
  <si>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</si>
  <si>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</si>
  <si>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</si>
  <si>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GS Avg</t>
  </si>
  <si>
    <t>10-year average</t>
  </si>
  <si>
    <t>Geomean Monthly Escalation</t>
  </si>
  <si>
    <t>Days in Month</t>
  </si>
  <si>
    <t>Average Customer / Connection Count</t>
  </si>
  <si>
    <t>Month</t>
  </si>
  <si>
    <t>Number of Customers</t>
  </si>
  <si>
    <t>Weather Normal</t>
  </si>
  <si>
    <t>Billed 
Actual
(GWh)</t>
  </si>
  <si>
    <t>Growth 
(GWh)</t>
  </si>
  <si>
    <t>Billed 
Weather 
Normal
(GWh)</t>
  </si>
  <si>
    <t>Customer/
Connection
Count</t>
  </si>
  <si>
    <t xml:space="preserve">Growth </t>
  </si>
  <si>
    <t>Billed Energy (GWh) and Customer Count / Connections</t>
  </si>
  <si>
    <t xml:space="preserve">Unmetered Scattered Loads </t>
  </si>
  <si>
    <t>Billed Energy (GWh) - Actual</t>
  </si>
  <si>
    <t>Billed Energy (GWh) - Weather Normal</t>
  </si>
  <si>
    <t>Number of Customers/Connections</t>
  </si>
  <si>
    <t>Actual Annual Energy Usage per Customer/Connection (kWh per customer/connection)</t>
  </si>
  <si>
    <t>Normalized Annual Energy Usage per Customer/Connection (kWh per customer/connection)</t>
  </si>
  <si>
    <t xml:space="preserve">Actual </t>
  </si>
  <si>
    <t xml:space="preserve">Predicted </t>
  </si>
  <si>
    <t>Predicted 
Weather 
Normal</t>
  </si>
  <si>
    <t>Weather 
Normal Conversion 
Factor</t>
  </si>
  <si>
    <t>Actual 
Weather 
Normal</t>
  </si>
  <si>
    <t>Purchased Energy (GWh)</t>
  </si>
  <si>
    <t>Growth Rate in Customers/Connections</t>
  </si>
  <si>
    <t>Geometric Mean</t>
  </si>
  <si>
    <t>Forecast Number of Customers/Connections</t>
  </si>
  <si>
    <t xml:space="preserve">Annual kWh Usage Per Customer/Connection </t>
  </si>
  <si>
    <t>Forecast Annual kWh Usage per Customers/Connection</t>
  </si>
  <si>
    <t>NON-normalized Weather Billed Energy Forecast (GWh)</t>
  </si>
  <si>
    <t>Weather Sensitivity</t>
  </si>
  <si>
    <t>Non-normalized Weather Billed Energy Forecast (GWh)</t>
  </si>
  <si>
    <t>Weather Adjustment (GWh)</t>
  </si>
  <si>
    <t>Weather Normalized Billed Energy Forecast (GWh)</t>
  </si>
  <si>
    <t>Ratio of kW to kWh</t>
  </si>
  <si>
    <t>Predicted Billed kW</t>
  </si>
  <si>
    <t>Predicted kWh Purchases before CDM adjustment</t>
  </si>
  <si>
    <t>% Difference between actual and predicted purchases</t>
  </si>
  <si>
    <t>Billing Determinants</t>
  </si>
  <si>
    <t>General Service 50 to 4,999 kW</t>
  </si>
  <si>
    <t>2017 Board Approved</t>
  </si>
  <si>
    <t>2017</t>
  </si>
  <si>
    <t>N/A</t>
  </si>
  <si>
    <t>F Test</t>
  </si>
  <si>
    <t xml:space="preserve">MAPE (Monthly) </t>
  </si>
  <si>
    <t>T-stats by Coefficient</t>
  </si>
  <si>
    <t>Constant</t>
  </si>
  <si>
    <t>2017 Board Aprroved</t>
  </si>
  <si>
    <t xml:space="preserve">2020 Actual </t>
  </si>
  <si>
    <t>2023 Bridge
Weather Normal</t>
  </si>
  <si>
    <t>2024 Test
Weather Normal</t>
  </si>
  <si>
    <t>Distribution Throughput Revenue</t>
  </si>
  <si>
    <t>2017 Actual</t>
  </si>
  <si>
    <t>Difference ($)</t>
  </si>
  <si>
    <t>Difference (%)</t>
  </si>
  <si>
    <t>Rate Class</t>
  </si>
  <si>
    <t>Variance</t>
  </si>
  <si>
    <t>Customers / Connections</t>
  </si>
  <si>
    <t>Units</t>
  </si>
  <si>
    <t>Volume</t>
  </si>
  <si>
    <t>Annual Usage per Customer / Connection</t>
  </si>
  <si>
    <t>Annual Usage per Customer / Connection (Wthr Nrml)</t>
  </si>
  <si>
    <t>Volume (Wthr Nrml)</t>
  </si>
  <si>
    <t>Weather Normal Conversion Factor</t>
  </si>
  <si>
    <t>%</t>
  </si>
  <si>
    <t>Count</t>
  </si>
  <si>
    <t>Dollars</t>
  </si>
  <si>
    <t>2018 Actual</t>
  </si>
  <si>
    <t>Weather Normal Conversion Factor 2017</t>
  </si>
  <si>
    <t>Weather Normal Conversion Factor 2018</t>
  </si>
  <si>
    <t>2019 Actual</t>
  </si>
  <si>
    <t>Weather Normal Conversion Factor 2019</t>
  </si>
  <si>
    <t>Weather Normal Conversion Factor 2020</t>
  </si>
  <si>
    <t>Weather Normal Conversion Factor 2021</t>
  </si>
  <si>
    <t>Weather Normal Conversion Factor 2022</t>
  </si>
  <si>
    <t>2024 Test at Current Rates</t>
  </si>
  <si>
    <t>2024 Test at Proposed Rates</t>
  </si>
  <si>
    <t>Total Distribution</t>
  </si>
  <si>
    <t>Current Rates</t>
  </si>
  <si>
    <t>Fixed</t>
  </si>
  <si>
    <t>Variable</t>
  </si>
  <si>
    <t>Variable ($/kWh)</t>
  </si>
  <si>
    <t>Variable ($/kW)</t>
  </si>
  <si>
    <t>Proposed Rates</t>
  </si>
  <si>
    <t>Total Dx Revenue</t>
  </si>
  <si>
    <t>Unrounded</t>
  </si>
  <si>
    <t>Total Fixed Revenue</t>
  </si>
  <si>
    <t>Total Variable Revenue</t>
  </si>
  <si>
    <t>Gross Variable ($/kW)</t>
  </si>
  <si>
    <t>Tranformer Allowance</t>
  </si>
  <si>
    <t>Net Variable ($/kW)</t>
  </si>
  <si>
    <t>Rounding Variance</t>
  </si>
  <si>
    <t>Specific Service Charges</t>
  </si>
  <si>
    <t>Late Payment Charges</t>
  </si>
  <si>
    <t>Other Distribution/Operating Revenues</t>
  </si>
  <si>
    <t>Other Income or Deductions</t>
  </si>
  <si>
    <t>Grand Total</t>
  </si>
  <si>
    <t>Table 3-1: Summary of Operating Revenue</t>
  </si>
  <si>
    <t>Table 3-2: Summary of Load and Customer/Connection Forecast</t>
  </si>
  <si>
    <t>Table 3-3 Billed Energy by Rate Class</t>
  </si>
  <si>
    <t xml:space="preserve">Table 3-4: Number of Customers/Connections  and Annual Normalized Usage by Rate Class </t>
  </si>
  <si>
    <t>Table 3-5: Statistical Results</t>
  </si>
  <si>
    <t>Table 3-6: Total System Purchases Excluding Wholesale Market Particpants</t>
  </si>
  <si>
    <t>Table 3-7: Historical Customer/Connection (Average)</t>
  </si>
  <si>
    <t>Table 3-8: Growth Rate in Customers/Connections</t>
  </si>
  <si>
    <t>Table 3-9: Customer/Connection Forecast</t>
  </si>
  <si>
    <t>Table 3-10: 2022 Actual Annual Usage per Customer</t>
  </si>
  <si>
    <t>Table 3-11: Forecast Annual kWh Usage per Customer/Connection</t>
  </si>
  <si>
    <t>Table 3-12: Non-normalized Weather Billed Energy Forecast</t>
  </si>
  <si>
    <t>Table 3-13:  Weather Sensitivity by Rate Class</t>
  </si>
  <si>
    <t xml:space="preserve">Table 3-14: Alignment of Non-normal to Weather Normal Forecast </t>
  </si>
  <si>
    <t>Table 3-15: Average 2013-2022 kW/KWh Ratio per Applicable Rate Class</t>
  </si>
  <si>
    <t>Table 3-16: kW Forecast by Applicable Rate Class</t>
  </si>
  <si>
    <t xml:space="preserve">Table 3-17: Forecast Summary </t>
  </si>
  <si>
    <t xml:space="preserve">Table 3-18: Distribution Revenue - 2017 Board Approved vs 2017 Actual </t>
  </si>
  <si>
    <t xml:space="preserve">Table 3-19: Billing Determinants - 2017 Board Approved vs 2017 Actual </t>
  </si>
  <si>
    <t>Table 3-20: Distribution Revenue - 2017 Actual vs 2018 Actual</t>
  </si>
  <si>
    <t>Table 3-21: Billing Determinants - 2017 Actual vs 2018 Actual</t>
  </si>
  <si>
    <t>Table 3-22: Distribution Revenue - 2018 Actual vs 2019 Actual</t>
  </si>
  <si>
    <t>Table 3-23: Billing Determinants - 2018 Actual vs 2019 Actual</t>
  </si>
  <si>
    <t>Table 3-24: Distribution Revenue - 2019 Actual vs 2020 Actual</t>
  </si>
  <si>
    <t>Table 3-25: Billing Determinants - 2019 Actual vs 2020 Actual</t>
  </si>
  <si>
    <t>Table 3-26: Distribution Revenue - 2020 Actual vs 2021 Actual</t>
  </si>
  <si>
    <t>Table 3-27: Billing Determinants - 2020 Actual vs 2021 Actual</t>
  </si>
  <si>
    <t>Table 3-28: Distribution Revenue - 2021 Actual vs 2022 Actual</t>
  </si>
  <si>
    <t>Table 3-29: Billing Determinants - 2021 Actual vs 2022 Actual</t>
  </si>
  <si>
    <t>Table 3-30: Distribution Revenue - 2022 Actual vs 2023 Bridge</t>
  </si>
  <si>
    <t>Table 3-31: Billing Determinants - 2022 Actual vs 2023 Bridge</t>
  </si>
  <si>
    <t>Table 3-32: Distribution Revenue - 2023 Bridge vs 2024 Test at Current Rates</t>
  </si>
  <si>
    <t>Table 3-33: Distribution Revenue - 2023 Bridge vs 2024 Test at Proposed Rates</t>
  </si>
  <si>
    <t>Table 3-34: Billing Determinants - 2023 Bridge vs 2024 Test</t>
  </si>
  <si>
    <t>Large Use</t>
  </si>
  <si>
    <t>2015 Actual</t>
  </si>
  <si>
    <t>2024 Bridge</t>
  </si>
  <si>
    <t>2025 Test</t>
  </si>
  <si>
    <t>2014 Actual</t>
  </si>
  <si>
    <t>IESO kWh</t>
  </si>
  <si>
    <t>Embedded Generation kWh</t>
  </si>
  <si>
    <t>LTLT kWh</t>
  </si>
  <si>
    <t>Wholesale Market Participant kWh</t>
  </si>
  <si>
    <t>Total Purchased kWh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</si>
  <si>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</si>
  <si>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</si>
  <si>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</si>
  <si>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</si>
  <si>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</si>
  <si>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</si>
  <si>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</si>
  <si>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Customers</t>
  </si>
  <si>
    <t>2025 Test at Proposed Rates
(ROUNDED)</t>
  </si>
  <si>
    <t>2025 Test at Proposed Rates
(UNROUNDED)</t>
  </si>
  <si>
    <t>FHI Weather Normal Load Forecast for 2025 Rate Application</t>
  </si>
  <si>
    <t>COVID Flag</t>
  </si>
  <si>
    <t>Work Days in Month</t>
  </si>
  <si>
    <t>Residual (kWh)</t>
  </si>
  <si>
    <t xml:space="preserve">% Residual </t>
  </si>
  <si>
    <t>% Residual (Abs)</t>
  </si>
  <si>
    <t>Residual Squared</t>
  </si>
  <si>
    <t>Difference of Residuals</t>
  </si>
  <si>
    <t>Difference of Residuals Squared</t>
  </si>
  <si>
    <t>Mean Absolute Percentage Error (MAPE)</t>
  </si>
  <si>
    <t>Sum of Squared Difference of Residuals</t>
  </si>
  <si>
    <t>Sum of Squared Residuals</t>
  </si>
  <si>
    <t>Durbin-Watson Calculation</t>
  </si>
  <si>
    <t>Wholesale Market Participant - GS &gt; 50</t>
  </si>
  <si>
    <t>Wholesale Market Participant</t>
  </si>
  <si>
    <t>2025 Test at Current Rates</t>
  </si>
  <si>
    <t>Table 3-1: Summary of Load and Customer/Connection Forecast</t>
  </si>
  <si>
    <t>Table 3-2 Billed Energy by Rate Class</t>
  </si>
  <si>
    <t xml:space="preserve">Table 3-3: Number of Customers/Connections  and Annual Normalized Usage by Rate Class </t>
  </si>
  <si>
    <t>Table 3-4: Statistical Results</t>
  </si>
  <si>
    <t>Table 3-6: Historical Customer/Connection (Average)</t>
  </si>
  <si>
    <t>Table 3-7: Growth Rate in Customers/Connections</t>
  </si>
  <si>
    <t>Table 3-8: Customer/Connection Forecast</t>
  </si>
  <si>
    <t>Table 3-10: Forecast Annual kWh Usage per Customer/Connection</t>
  </si>
  <si>
    <t>Table 3-11: Non-normalized Weather Billed Energy Forecast</t>
  </si>
  <si>
    <t>Table 3-12:  Weather Sensitivity by Rate Class</t>
  </si>
  <si>
    <t xml:space="preserve">Table 3-13: Alignment of Non-normal to Weather Normal Forecast </t>
  </si>
  <si>
    <t>Table 3-14: Average 2013-2022 kW/KWh Ratio per Applicable Rate Class</t>
  </si>
  <si>
    <t>Table 3-15: kW Forecast by Applicable Rate Class</t>
  </si>
  <si>
    <t xml:space="preserve">Table 3-16: Forecast Summary </t>
  </si>
  <si>
    <t>Table 3-18: Distribution Revenue - 2017 Actual vs 2018 Actual</t>
  </si>
  <si>
    <t>Table 3-19: Billing Determinants - 2017 Actual vs 2018 Actual</t>
  </si>
  <si>
    <t>Table 3-20: Distribution Revenue - 2018 Actual vs 2019 Actual</t>
  </si>
  <si>
    <t>Table 3-21: Billing Determinants - 2018 Actual vs 2019 Actual</t>
  </si>
  <si>
    <t>Table 3-22: Distribution Revenue - 2019 Actual vs 2020 Actual</t>
  </si>
  <si>
    <t>Table 3-23: Billing Determinants - 2019 Actual vs 2020 Actual</t>
  </si>
  <si>
    <t>Table 3-24: Distribution Revenue - 2020 Actual vs 2021 Actual</t>
  </si>
  <si>
    <t>Table 3-25: Billing Determinants - 2020 Actual vs 2021 Actual</t>
  </si>
  <si>
    <t>Table 3-26: Distribution Revenue - 2021 Actual vs 2022 Actual</t>
  </si>
  <si>
    <t>Table 3-27: Billing Determinants - 2021 Actual vs 2022 Actual</t>
  </si>
  <si>
    <t>Table 3-28: Distribution Revenue - 2022 Actual vs 2023 Bridge</t>
  </si>
  <si>
    <t>Table 3-29: Billing Determinants - 2022 Actual vs 2023 Bridge</t>
  </si>
  <si>
    <t>Table 3-30: Distribution Revenue -2023 Bridge vs 2024 Test</t>
  </si>
  <si>
    <t>Table 3-32: Billing Determinants - 2023 Bridge vs 2024 Test</t>
  </si>
  <si>
    <t>Weather Normalization Factor</t>
  </si>
  <si>
    <t>2015 Board Approved</t>
  </si>
  <si>
    <t>Table 3-9: 2023 Actual Annual Usage per Customer</t>
  </si>
  <si>
    <t>Sentinel Lighting</t>
  </si>
  <si>
    <t>Street Lighting</t>
  </si>
  <si>
    <t>Unmetered Scattered Load</t>
  </si>
  <si>
    <t>2015 Board Aprroved</t>
  </si>
  <si>
    <t xml:space="preserve">2015 Actual </t>
  </si>
  <si>
    <t>2023 Actual</t>
  </si>
  <si>
    <t>2024 Bridge
Weather Normal</t>
  </si>
  <si>
    <t>2025 Test
Weather Normal</t>
  </si>
  <si>
    <t xml:space="preserve">Table 3-16: Distribution Revenue - 2015 Board Approved vs 2015 Actual </t>
  </si>
  <si>
    <t xml:space="preserve">Unmetered Scattered Load </t>
  </si>
  <si>
    <t xml:space="preserve">Table 3-17: Billing Determinants - 2015 Board Approved vs 2015 Actual </t>
  </si>
  <si>
    <t>Last 10 years</t>
  </si>
  <si>
    <t>Table 3-5: Total System Purchases (GWh)</t>
  </si>
  <si>
    <t>Forecast With Net Metering Adjustment</t>
  </si>
  <si>
    <t>Net Metering Adjustment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</si>
</sst>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0">
    <numFmt numFmtId="5" formatCode="&quot;$&quot;#,##0;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0.0%"/>
    <numFmt numFmtId="168" formatCode="#,##0;\(#,##0\)"/>
    <numFmt numFmtId="169" formatCode="0.0000"/>
    <numFmt numFmtId="170" formatCode="#,##0.0000"/>
    <numFmt numFmtId="171" formatCode="0.0000%"/>
    <numFmt numFmtId="172" formatCode="_(* #,##0_);_(* \(#,##0\);_(* &quot;-&quot;??_);_(@_)"/>
    <numFmt numFmtId="173" formatCode="_(* #,##0.0_);_(* \(#,##0.0\);_(* &quot;-&quot;??_);_(@_)"/>
    <numFmt numFmtId="174" formatCode="#,##0.0"/>
    <numFmt numFmtId="175" formatCode="mm/dd/yyyy"/>
    <numFmt numFmtId="176" formatCode="0\-0"/>
    <numFmt numFmtId="177" formatCode="##\-#"/>
    <numFmt numFmtId="178" formatCode="&quot;£ &quot;#,##0.00;[Red]\-&quot;£ &quot;#,##0.00"/>
    <numFmt numFmtId="179" formatCode="_-* #,##0.00_-;\-* #,##0.00_-;_-* \-??_-;_-@_-"/>
    <numFmt numFmtId="180" formatCode="0;\(0\)"/>
    <numFmt numFmtId="181" formatCode="0.0;\(0.0\)"/>
    <numFmt numFmtId="182" formatCode="#,##0.00000"/>
    <numFmt numFmtId="183" formatCode="0.0%;\(0.0%\)"/>
    <numFmt numFmtId="184" formatCode="#,##0.0;\(#,##0.0\)"/>
    <numFmt numFmtId="185" formatCode="0.0000%;\(0.0%\)"/>
    <numFmt numFmtId="186" formatCode="0.0"/>
    <numFmt numFmtId="187" formatCode="_-* #,##0_-;\-* #,##0_-;_-* &quot;-&quot;??_-;_-@_-"/>
    <numFmt numFmtId="188" formatCode="_-&quot;$&quot;* #,##0_-;\-&quot;$&quot;* #,##0_-;_-&quot;$&quot;* &quot;-&quot;??_-;_-@_-"/>
    <numFmt numFmtId="189" formatCode="0.000000"/>
    <numFmt numFmtId="190" formatCode="0.000"/>
  </numFmts>
  <fonts count="9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4"/>
      <name val="Arial"/>
      <family val="2"/>
    </font>
    <font>
      <sz val="10"/>
      <name val="Times New Roman"/>
      <family val="1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u/>
      <sz val="10"/>
      <color theme="10"/>
      <name val="Times New Roman"/>
      <family val="1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imes New Roman"/>
      <family val="1"/>
    </font>
    <font>
      <b/>
      <sz val="8"/>
      <name val="Arial"/>
      <family val="2"/>
    </font>
    <font>
      <sz val="10"/>
      <name val="Arial"/>
      <family val="2"/>
      <charset val="1"/>
    </font>
    <font>
      <b/>
      <sz val="12"/>
      <color rgb="FFFFC000"/>
      <name val="Arial"/>
      <family val="2"/>
    </font>
    <font>
      <sz val="10"/>
      <name val="Mangal"/>
      <family val="2"/>
      <charset val="1"/>
    </font>
    <font>
      <u/>
      <sz val="10"/>
      <color indexed="12"/>
      <name val="Times New Roman"/>
      <family val="1"/>
    </font>
    <font>
      <sz val="10"/>
      <color theme="0" tint="-0.14999847407452621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u/>
      <sz val="10"/>
      <name val="Arial"/>
      <family val="2"/>
    </font>
  </fonts>
  <fills count="72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FF00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theme="4" tint="-0.249977111117893"/>
      </right>
      <top/>
      <bottom style="thin">
        <color indexed="64"/>
      </bottom>
      <diagonal/>
    </border>
    <border>
      <left style="medium">
        <color theme="4" tint="-0.249977111117893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660">
    <xf numFmtId="0" fontId="0" fillId="0" borderId="0"/>
    <xf numFmtId="166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8" fillId="5" borderId="1" applyNumberFormat="0" applyProtection="0">
      <alignment horizontal="left" vertical="center"/>
    </xf>
    <xf numFmtId="0" fontId="10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4" fontId="10" fillId="0" borderId="0" applyFont="0" applyFill="0" applyBorder="0" applyAlignment="0" applyProtection="0"/>
    <xf numFmtId="2" fontId="10" fillId="0" borderId="0" applyFont="0" applyFill="0" applyBorder="0" applyAlignment="0" applyProtection="0"/>
    <xf numFmtId="0" fontId="9" fillId="0" borderId="0"/>
    <xf numFmtId="165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3" fontId="10" fillId="0" borderId="0"/>
    <xf numFmtId="174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5" fontId="10" fillId="0" borderId="0"/>
    <xf numFmtId="176" fontId="10" fillId="0" borderId="0"/>
    <xf numFmtId="175" fontId="10" fillId="0" borderId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34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5" borderId="0" applyNumberFormat="0" applyBorder="0" applyAlignment="0" applyProtection="0"/>
    <xf numFmtId="0" fontId="34" fillId="16" borderId="0" applyNumberFormat="0" applyBorder="0" applyAlignment="0" applyProtection="0"/>
    <xf numFmtId="0" fontId="34" fillId="20" borderId="0" applyNumberFormat="0" applyBorder="0" applyAlignment="0" applyProtection="0"/>
    <xf numFmtId="0" fontId="34" fillId="24" borderId="0" applyNumberFormat="0" applyBorder="0" applyAlignment="0" applyProtection="0"/>
    <xf numFmtId="0" fontId="34" fillId="28" borderId="0" applyNumberFormat="0" applyBorder="0" applyAlignment="0" applyProtection="0"/>
    <xf numFmtId="0" fontId="34" fillId="32" borderId="0" applyNumberFormat="0" applyBorder="0" applyAlignment="0" applyProtection="0"/>
    <xf numFmtId="0" fontId="34" fillId="36" borderId="0" applyNumberFormat="0" applyBorder="0" applyAlignment="0" applyProtection="0"/>
    <xf numFmtId="0" fontId="34" fillId="13" borderId="0" applyNumberFormat="0" applyBorder="0" applyAlignment="0" applyProtection="0"/>
    <xf numFmtId="0" fontId="34" fillId="17" borderId="0" applyNumberFormat="0" applyBorder="0" applyAlignment="0" applyProtection="0"/>
    <xf numFmtId="0" fontId="34" fillId="21" borderId="0" applyNumberFormat="0" applyBorder="0" applyAlignment="0" applyProtection="0"/>
    <xf numFmtId="0" fontId="34" fillId="25" borderId="0" applyNumberFormat="0" applyBorder="0" applyAlignment="0" applyProtection="0"/>
    <xf numFmtId="0" fontId="34" fillId="29" borderId="0" applyNumberFormat="0" applyBorder="0" applyAlignment="0" applyProtection="0"/>
    <xf numFmtId="0" fontId="34" fillId="33" borderId="0" applyNumberFormat="0" applyBorder="0" applyAlignment="0" applyProtection="0"/>
    <xf numFmtId="0" fontId="25" fillId="7" borderId="0" applyNumberFormat="0" applyBorder="0" applyAlignment="0" applyProtection="0"/>
    <xf numFmtId="0" fontId="29" fillId="10" borderId="10" applyNumberFormat="0" applyAlignment="0" applyProtection="0"/>
    <xf numFmtId="0" fontId="31" fillId="11" borderId="13" applyNumberFormat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24" fillId="6" borderId="0" applyNumberFormat="0" applyBorder="0" applyAlignment="0" applyProtection="0"/>
    <xf numFmtId="38" fontId="16" fillId="37" borderId="0" applyNumberFormat="0" applyBorder="0" applyAlignment="0" applyProtection="0"/>
    <xf numFmtId="38" fontId="16" fillId="37" borderId="0" applyNumberFormat="0" applyBorder="0" applyAlignment="0" applyProtection="0"/>
    <xf numFmtId="0" fontId="21" fillId="0" borderId="7" applyNumberFormat="0" applyFill="0" applyAlignment="0" applyProtection="0"/>
    <xf numFmtId="0" fontId="22" fillId="0" borderId="8" applyNumberFormat="0" applyFill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10" fontId="16" fillId="38" borderId="1" applyNumberFormat="0" applyBorder="0" applyAlignment="0" applyProtection="0"/>
    <xf numFmtId="10" fontId="16" fillId="38" borderId="1" applyNumberFormat="0" applyBorder="0" applyAlignment="0" applyProtection="0"/>
    <xf numFmtId="0" fontId="27" fillId="9" borderId="10" applyNumberFormat="0" applyAlignment="0" applyProtection="0"/>
    <xf numFmtId="0" fontId="30" fillId="0" borderId="12" applyNumberFormat="0" applyFill="0" applyAlignment="0" applyProtection="0"/>
    <xf numFmtId="177" fontId="10" fillId="0" borderId="0"/>
    <xf numFmtId="172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26" fillId="8" borderId="0" applyNumberFormat="0" applyBorder="0" applyAlignment="0" applyProtection="0"/>
    <xf numFmtId="178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12" borderId="14" applyNumberFormat="0" applyFont="0" applyAlignment="0" applyProtection="0"/>
    <xf numFmtId="0" fontId="28" fillId="10" borderId="11" applyNumberFormat="0" applyAlignment="0" applyProtection="0"/>
    <xf numFmtId="10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5" fillId="0" borderId="0" applyNumberFormat="0" applyBorder="0" applyAlignment="0"/>
    <xf numFmtId="0" fontId="36" fillId="0" borderId="0" applyNumberFormat="0" applyBorder="0" applyAlignment="0"/>
    <xf numFmtId="0" fontId="37" fillId="0" borderId="0" applyNumberFormat="0" applyBorder="0" applyAlignment="0"/>
    <xf numFmtId="0" fontId="38" fillId="0" borderId="16">
      <alignment horizontal="center" vertical="center"/>
    </xf>
    <xf numFmtId="0" fontId="20" fillId="0" borderId="0" applyNumberFormat="0" applyFill="0" applyBorder="0" applyAlignment="0" applyProtection="0"/>
    <xf numFmtId="0" fontId="19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" fillId="0" borderId="0"/>
    <xf numFmtId="0" fontId="39" fillId="0" borderId="0"/>
    <xf numFmtId="166" fontId="39" fillId="0" borderId="0" applyFont="0" applyFill="0" applyBorder="0" applyAlignment="0" applyProtection="0"/>
    <xf numFmtId="0" fontId="39" fillId="0" borderId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43" fontId="39" fillId="0" borderId="0" applyFont="0" applyFill="0" applyBorder="0" applyAlignment="0" applyProtection="0"/>
    <xf numFmtId="166" fontId="4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41" fillId="0" borderId="0"/>
    <xf numFmtId="0" fontId="3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4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5" fillId="0" borderId="0"/>
    <xf numFmtId="0" fontId="5" fillId="0" borderId="0"/>
    <xf numFmtId="0" fontId="10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5" borderId="1" applyNumberFormat="0" applyProtection="0">
      <alignment horizontal="left" vertical="center"/>
    </xf>
    <xf numFmtId="0" fontId="10" fillId="5" borderId="1" applyNumberFormat="0" applyProtection="0">
      <alignment horizontal="left" vertical="center"/>
    </xf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39" fillId="0" borderId="0"/>
    <xf numFmtId="166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0" fontId="5" fillId="0" borderId="0"/>
    <xf numFmtId="0" fontId="5" fillId="0" borderId="0"/>
    <xf numFmtId="9" fontId="39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3" fillId="41" borderId="0" applyNumberFormat="0" applyBorder="0" applyAlignment="0" applyProtection="0"/>
    <xf numFmtId="0" fontId="43" fillId="42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5" borderId="0" applyNumberFormat="0" applyBorder="0" applyAlignment="0" applyProtection="0"/>
    <xf numFmtId="0" fontId="43" fillId="46" borderId="0" applyNumberFormat="0" applyBorder="0" applyAlignment="0" applyProtection="0"/>
    <xf numFmtId="0" fontId="43" fillId="47" borderId="0" applyNumberFormat="0" applyBorder="0" applyAlignment="0" applyProtection="0"/>
    <xf numFmtId="0" fontId="43" fillId="48" borderId="0" applyNumberFormat="0" applyBorder="0" applyAlignment="0" applyProtection="0"/>
    <xf numFmtId="0" fontId="43" fillId="49" borderId="0" applyNumberFormat="0" applyBorder="0" applyAlignment="0" applyProtection="0"/>
    <xf numFmtId="0" fontId="43" fillId="44" borderId="0" applyNumberFormat="0" applyBorder="0" applyAlignment="0" applyProtection="0"/>
    <xf numFmtId="0" fontId="43" fillId="47" borderId="0" applyNumberFormat="0" applyBorder="0" applyAlignment="0" applyProtection="0"/>
    <xf numFmtId="0" fontId="43" fillId="50" borderId="0" applyNumberFormat="0" applyBorder="0" applyAlignment="0" applyProtection="0"/>
    <xf numFmtId="0" fontId="60" fillId="51" borderId="0" applyNumberFormat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2" borderId="0" applyNumberFormat="0" applyBorder="0" applyAlignment="0" applyProtection="0"/>
    <xf numFmtId="0" fontId="60" fillId="53" borderId="0" applyNumberFormat="0" applyBorder="0" applyAlignment="0" applyProtection="0"/>
    <xf numFmtId="0" fontId="60" fillId="54" borderId="0" applyNumberFormat="0" applyBorder="0" applyAlignment="0" applyProtection="0"/>
    <xf numFmtId="0" fontId="60" fillId="55" borderId="0" applyNumberFormat="0" applyBorder="0" applyAlignment="0" applyProtection="0"/>
    <xf numFmtId="0" fontId="60" fillId="56" borderId="0" applyNumberFormat="0" applyBorder="0" applyAlignment="0" applyProtection="0"/>
    <xf numFmtId="0" fontId="60" fillId="57" borderId="0" applyNumberFormat="0" applyBorder="0" applyAlignment="0" applyProtection="0"/>
    <xf numFmtId="0" fontId="62" fillId="59" borderId="17" applyNumberFormat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71" fillId="61" borderId="0" applyNumberFormat="0" applyBorder="0" applyAlignment="0" applyProtection="0"/>
    <xf numFmtId="0" fontId="73" fillId="0" borderId="0" applyNumberFormat="0" applyFill="0" applyBorder="0" applyAlignment="0" applyProtection="0"/>
    <xf numFmtId="0" fontId="74" fillId="0" borderId="25" applyNumberFormat="0" applyFill="0" applyAlignment="0" applyProtection="0"/>
    <xf numFmtId="0" fontId="75" fillId="0" borderId="0" applyNumberFormat="0" applyFill="0" applyBorder="0" applyAlignment="0" applyProtection="0"/>
    <xf numFmtId="0" fontId="10" fillId="0" borderId="0"/>
    <xf numFmtId="0" fontId="22" fillId="0" borderId="8" applyNumberFormat="0" applyFill="0" applyAlignment="0" applyProtection="0"/>
    <xf numFmtId="0" fontId="21" fillId="0" borderId="7" applyNumberFormat="0" applyFill="0" applyAlignment="0" applyProtection="0"/>
    <xf numFmtId="0" fontId="5" fillId="0" borderId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6" borderId="0" applyNumberFormat="0" applyBorder="0" applyAlignment="0" applyProtection="0"/>
    <xf numFmtId="0" fontId="25" fillId="7" borderId="0" applyNumberFormat="0" applyBorder="0" applyAlignment="0" applyProtection="0"/>
    <xf numFmtId="0" fontId="26" fillId="8" borderId="0" applyNumberFormat="0" applyBorder="0" applyAlignment="0" applyProtection="0"/>
    <xf numFmtId="0" fontId="27" fillId="9" borderId="10" applyNumberFormat="0" applyAlignment="0" applyProtection="0"/>
    <xf numFmtId="0" fontId="28" fillId="10" borderId="11" applyNumberFormat="0" applyAlignment="0" applyProtection="0"/>
    <xf numFmtId="0" fontId="29" fillId="10" borderId="10" applyNumberFormat="0" applyAlignment="0" applyProtection="0"/>
    <xf numFmtId="0" fontId="30" fillId="0" borderId="12" applyNumberFormat="0" applyFill="0" applyAlignment="0" applyProtection="0"/>
    <xf numFmtId="0" fontId="31" fillId="11" borderId="13" applyNumberFormat="0" applyAlignment="0" applyProtection="0"/>
    <xf numFmtId="0" fontId="32" fillId="0" borderId="0" applyNumberFormat="0" applyFill="0" applyBorder="0" applyAlignment="0" applyProtection="0"/>
    <xf numFmtId="0" fontId="5" fillId="12" borderId="14" applyNumberFormat="0" applyFont="0" applyAlignment="0" applyProtection="0"/>
    <xf numFmtId="0" fontId="33" fillId="0" borderId="0" applyNumberFormat="0" applyFill="0" applyBorder="0" applyAlignment="0" applyProtection="0"/>
    <xf numFmtId="0" fontId="19" fillId="0" borderId="15" applyNumberFormat="0" applyFill="0" applyAlignment="0" applyProtection="0"/>
    <xf numFmtId="0" fontId="34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34" fillId="36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5" fillId="0" borderId="0"/>
    <xf numFmtId="0" fontId="5" fillId="0" borderId="0"/>
    <xf numFmtId="0" fontId="72" fillId="59" borderId="24" applyNumberFormat="0" applyAlignment="0" applyProtection="0"/>
    <xf numFmtId="0" fontId="63" fillId="60" borderId="18" applyNumberFormat="0" applyAlignment="0" applyProtection="0"/>
    <xf numFmtId="0" fontId="69" fillId="46" borderId="17" applyNumberFormat="0" applyAlignment="0" applyProtection="0"/>
    <xf numFmtId="0" fontId="10" fillId="62" borderId="23" applyNumberFormat="0" applyFont="0" applyAlignment="0" applyProtection="0"/>
    <xf numFmtId="0" fontId="65" fillId="43" borderId="0" applyNumberFormat="0" applyBorder="0" applyAlignment="0" applyProtection="0"/>
    <xf numFmtId="0" fontId="61" fillId="42" borderId="0" applyNumberFormat="0" applyBorder="0" applyAlignment="0" applyProtection="0"/>
    <xf numFmtId="0" fontId="68" fillId="0" borderId="21" applyNumberFormat="0" applyFill="0" applyAlignment="0" applyProtection="0"/>
    <xf numFmtId="0" fontId="67" fillId="0" borderId="20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19" applyNumberFormat="0" applyFill="0" applyAlignment="0" applyProtection="0"/>
    <xf numFmtId="0" fontId="58" fillId="0" borderId="0" applyNumberForma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60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60" fillId="58" borderId="0" applyNumberFormat="0" applyBorder="0" applyAlignment="0" applyProtection="0"/>
    <xf numFmtId="0" fontId="60" fillId="52" borderId="0" applyNumberFormat="0" applyBorder="0" applyAlignment="0" applyProtection="0"/>
    <xf numFmtId="43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39" fillId="0" borderId="0"/>
    <xf numFmtId="0" fontId="70" fillId="0" borderId="22" applyNumberFormat="0" applyFill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68" fillId="0" borderId="0" applyNumberForma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0" fillId="0" borderId="0"/>
    <xf numFmtId="0" fontId="10" fillId="0" borderId="0"/>
    <xf numFmtId="0" fontId="69" fillId="46" borderId="17" applyNumberFormat="0" applyAlignment="0" applyProtection="0"/>
    <xf numFmtId="0" fontId="69" fillId="46" borderId="17" applyNumberFormat="0" applyAlignment="0" applyProtection="0"/>
    <xf numFmtId="0" fontId="69" fillId="46" borderId="17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69" fillId="46" borderId="17" applyNumberFormat="0" applyAlignment="0" applyProtection="0"/>
    <xf numFmtId="0" fontId="10" fillId="0" borderId="0"/>
    <xf numFmtId="0" fontId="39" fillId="0" borderId="0"/>
    <xf numFmtId="0" fontId="5" fillId="0" borderId="0"/>
    <xf numFmtId="0" fontId="5" fillId="0" borderId="0"/>
    <xf numFmtId="9" fontId="39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5" fillId="0" borderId="0"/>
    <xf numFmtId="0" fontId="10" fillId="0" borderId="0"/>
    <xf numFmtId="9" fontId="39" fillId="0" borderId="0" applyFont="0" applyFill="0" applyBorder="0" applyAlignment="0" applyProtection="0"/>
    <xf numFmtId="0" fontId="39" fillId="0" borderId="0"/>
    <xf numFmtId="9" fontId="10" fillId="0" borderId="0" applyFont="0" applyFill="0" applyBorder="0" applyAlignment="0" applyProtection="0"/>
    <xf numFmtId="0" fontId="10" fillId="0" borderId="0"/>
    <xf numFmtId="9" fontId="39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10" fillId="0" borderId="0"/>
    <xf numFmtId="0" fontId="5" fillId="0" borderId="0"/>
    <xf numFmtId="0" fontId="5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73" fillId="0" borderId="0" applyNumberFormat="0" applyFill="0" applyBorder="0" applyAlignment="0" applyProtection="0"/>
    <xf numFmtId="0" fontId="5" fillId="0" borderId="0"/>
    <xf numFmtId="44" fontId="39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39" fillId="0" borderId="0"/>
    <xf numFmtId="43" fontId="39" fillId="0" borderId="0" applyFont="0" applyFill="0" applyBorder="0" applyAlignment="0" applyProtection="0"/>
    <xf numFmtId="0" fontId="5" fillId="0" borderId="0"/>
    <xf numFmtId="0" fontId="5" fillId="0" borderId="0"/>
    <xf numFmtId="9" fontId="39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5" fillId="0" borderId="0"/>
    <xf numFmtId="0" fontId="58" fillId="0" borderId="0" applyNumberFormat="0" applyFill="0" applyBorder="0" applyAlignment="0" applyProtection="0"/>
    <xf numFmtId="0" fontId="76" fillId="0" borderId="0"/>
    <xf numFmtId="0" fontId="4" fillId="0" borderId="0"/>
    <xf numFmtId="0" fontId="78" fillId="0" borderId="0"/>
    <xf numFmtId="179" fontId="80" fillId="0" borderId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81" fillId="0" borderId="0" applyNumberFormat="0" applyFill="0" applyBorder="0" applyAlignment="0" applyProtection="0">
      <alignment vertical="top"/>
      <protection locked="0"/>
    </xf>
    <xf numFmtId="0" fontId="85" fillId="0" borderId="0"/>
    <xf numFmtId="0" fontId="10" fillId="0" borderId="0"/>
    <xf numFmtId="0" fontId="84" fillId="0" borderId="0"/>
    <xf numFmtId="0" fontId="3" fillId="0" borderId="0"/>
    <xf numFmtId="0" fontId="10" fillId="0" borderId="0"/>
    <xf numFmtId="0" fontId="10" fillId="0" borderId="0"/>
    <xf numFmtId="0" fontId="74" fillId="0" borderId="70" applyNumberFormat="0" applyFill="0" applyAlignment="0" applyProtection="0"/>
    <xf numFmtId="0" fontId="62" fillId="59" borderId="54" applyNumberFormat="0" applyAlignment="0" applyProtection="0"/>
    <xf numFmtId="0" fontId="72" fillId="59" borderId="69" applyNumberFormat="0" applyAlignment="0" applyProtection="0"/>
    <xf numFmtId="0" fontId="69" fillId="46" borderId="67" applyNumberFormat="0" applyAlignment="0" applyProtection="0"/>
    <xf numFmtId="0" fontId="62" fillId="59" borderId="67" applyNumberFormat="0" applyAlignment="0" applyProtection="0"/>
    <xf numFmtId="0" fontId="69" fillId="46" borderId="54" applyNumberFormat="0" applyAlignment="0" applyProtection="0"/>
    <xf numFmtId="0" fontId="10" fillId="62" borderId="55" applyNumberFormat="0" applyFont="0" applyAlignment="0" applyProtection="0"/>
    <xf numFmtId="0" fontId="72" fillId="59" borderId="56" applyNumberFormat="0" applyAlignment="0" applyProtection="0"/>
    <xf numFmtId="0" fontId="74" fillId="0" borderId="57" applyNumberFormat="0" applyFill="0" applyAlignment="0" applyProtection="0"/>
    <xf numFmtId="0" fontId="10" fillId="0" borderId="0"/>
    <xf numFmtId="0" fontId="2" fillId="0" borderId="0"/>
    <xf numFmtId="0" fontId="69" fillId="46" borderId="67" applyNumberFormat="0" applyAlignment="0" applyProtection="0"/>
    <xf numFmtId="0" fontId="10" fillId="62" borderId="68" applyNumberFormat="0" applyFont="0" applyAlignment="0" applyProtection="0"/>
    <xf numFmtId="0" fontId="2" fillId="12" borderId="14" applyNumberFormat="0" applyFont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69" fillId="46" borderId="67" applyNumberFormat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5" fontId="10" fillId="0" borderId="0" applyFont="0" applyFill="0" applyBorder="0" applyAlignment="0" applyProtection="0"/>
    <xf numFmtId="10" fontId="16" fillId="38" borderId="58" applyNumberFormat="0" applyBorder="0" applyAlignment="0" applyProtection="0"/>
    <xf numFmtId="0" fontId="10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62" borderId="55" applyNumberFormat="0" applyFont="0" applyAlignment="0" applyProtection="0"/>
    <xf numFmtId="0" fontId="10" fillId="0" borderId="0"/>
    <xf numFmtId="0" fontId="2" fillId="0" borderId="0"/>
    <xf numFmtId="0" fontId="2" fillId="12" borderId="14" applyNumberFormat="0" applyFont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0" fontId="10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12" borderId="14" applyNumberFormat="0" applyFont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9" fillId="46" borderId="67" applyNumberFormat="0" applyAlignment="0" applyProtection="0"/>
    <xf numFmtId="10" fontId="16" fillId="38" borderId="46" applyNumberFormat="0" applyBorder="0" applyAlignment="0" applyProtection="0"/>
    <xf numFmtId="0" fontId="10" fillId="0" borderId="0"/>
    <xf numFmtId="0" fontId="69" fillId="46" borderId="67" applyNumberFormat="0" applyAlignment="0" applyProtection="0"/>
    <xf numFmtId="0" fontId="10" fillId="62" borderId="68" applyNumberFormat="0" applyFont="0" applyAlignment="0" applyProtection="0"/>
    <xf numFmtId="0" fontId="10" fillId="0" borderId="0"/>
    <xf numFmtId="44" fontId="88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/>
  </cellStyleXfs>
  <cellXfs count="581">
    <xf numFmtId="0" fontId="0" fillId="0" borderId="0" xfId="0"/>
    <xf numFmtId="0" fontId="0" fillId="0" borderId="0" xfId="0" applyAlignment="1">
      <alignment horizontal="center"/>
    </xf>
    <xf numFmtId="0" fontId="12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7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12" fillId="0" borderId="0" xfId="0" applyNumberFormat="1" applyFont="1" applyAlignment="1">
      <alignment horizontal="center"/>
    </xf>
    <xf numFmtId="3" fontId="11" fillId="0" borderId="0" xfId="0" applyNumberFormat="1" applyFont="1" applyAlignment="1">
      <alignment horizontal="center" wrapText="1"/>
    </xf>
    <xf numFmtId="3" fontId="12" fillId="0" borderId="0" xfId="0" applyNumberFormat="1" applyFont="1" applyAlignment="1">
      <alignment horizontal="center" wrapText="1"/>
    </xf>
    <xf numFmtId="37" fontId="11" fillId="0" borderId="0" xfId="0" applyNumberFormat="1" applyFont="1" applyAlignment="1">
      <alignment horizontal="center"/>
    </xf>
    <xf numFmtId="3" fontId="10" fillId="0" borderId="0" xfId="1" applyNumberFormat="1" applyAlignment="1">
      <alignment horizontal="center"/>
    </xf>
    <xf numFmtId="167" fontId="11" fillId="0" borderId="0" xfId="0" applyNumberFormat="1" applyFont="1" applyAlignment="1">
      <alignment horizontal="center"/>
    </xf>
    <xf numFmtId="10" fontId="0" fillId="0" borderId="0" xfId="0" applyNumberFormat="1" applyAlignment="1">
      <alignment horizontal="center"/>
    </xf>
    <xf numFmtId="0" fontId="13" fillId="0" borderId="0" xfId="0" applyFont="1"/>
    <xf numFmtId="3" fontId="0" fillId="2" borderId="0" xfId="0" applyNumberFormat="1" applyFill="1" applyAlignment="1">
      <alignment horizontal="center"/>
    </xf>
    <xf numFmtId="17" fontId="13" fillId="0" borderId="0" xfId="0" applyNumberFormat="1" applyFont="1"/>
    <xf numFmtId="169" fontId="0" fillId="0" borderId="0" xfId="0" applyNumberFormat="1" applyAlignment="1">
      <alignment horizontal="center"/>
    </xf>
    <xf numFmtId="170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171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right"/>
    </xf>
    <xf numFmtId="168" fontId="0" fillId="0" borderId="0" xfId="0" applyNumberFormat="1" applyAlignment="1">
      <alignment horizontal="center"/>
    </xf>
    <xf numFmtId="3" fontId="0" fillId="3" borderId="0" xfId="0" applyNumberFormat="1" applyFill="1" applyAlignment="1">
      <alignment horizontal="center"/>
    </xf>
    <xf numFmtId="3" fontId="11" fillId="3" borderId="0" xfId="0" applyNumberFormat="1" applyFont="1" applyFill="1" applyAlignment="1">
      <alignment horizontal="center"/>
    </xf>
    <xf numFmtId="0" fontId="0" fillId="0" borderId="0" xfId="0" applyAlignment="1">
      <alignment horizontal="left"/>
    </xf>
    <xf numFmtId="3" fontId="13" fillId="0" borderId="0" xfId="0" applyNumberFormat="1" applyFont="1"/>
    <xf numFmtId="0" fontId="14" fillId="0" borderId="0" xfId="0" applyFont="1"/>
    <xf numFmtId="167" fontId="0" fillId="0" borderId="0" xfId="0" applyNumberFormat="1" applyAlignment="1">
      <alignment horizontal="center" wrapText="1"/>
    </xf>
    <xf numFmtId="0" fontId="13" fillId="0" borderId="0" xfId="0" applyFont="1" applyAlignment="1">
      <alignment horizontal="center" wrapText="1"/>
    </xf>
    <xf numFmtId="3" fontId="12" fillId="3" borderId="0" xfId="0" applyNumberFormat="1" applyFont="1" applyFill="1" applyAlignment="1">
      <alignment horizontal="center"/>
    </xf>
    <xf numFmtId="37" fontId="0" fillId="0" borderId="0" xfId="0" applyNumberFormat="1" applyAlignment="1">
      <alignment horizontal="center"/>
    </xf>
    <xf numFmtId="17" fontId="0" fillId="0" borderId="0" xfId="0" applyNumberFormat="1" applyAlignment="1">
      <alignment horizontal="left"/>
    </xf>
    <xf numFmtId="166" fontId="0" fillId="0" borderId="0" xfId="1" applyFont="1" applyAlignment="1">
      <alignment horizontal="center"/>
    </xf>
    <xf numFmtId="172" fontId="0" fillId="0" borderId="0" xfId="1" applyNumberFormat="1" applyFont="1" applyAlignment="1">
      <alignment horizontal="center"/>
    </xf>
    <xf numFmtId="3" fontId="0" fillId="0" borderId="0" xfId="0" applyNumberFormat="1"/>
    <xf numFmtId="172" fontId="0" fillId="0" borderId="0" xfId="0" applyNumberFormat="1" applyAlignment="1">
      <alignment horizontal="center"/>
    </xf>
    <xf numFmtId="3" fontId="0" fillId="4" borderId="0" xfId="0" applyNumberFormat="1" applyFill="1" applyAlignment="1">
      <alignment horizontal="center"/>
    </xf>
    <xf numFmtId="3" fontId="11" fillId="4" borderId="1" xfId="0" applyNumberFormat="1" applyFont="1" applyFill="1" applyBorder="1" applyAlignment="1">
      <alignment horizontal="center"/>
    </xf>
    <xf numFmtId="3" fontId="17" fillId="0" borderId="0" xfId="0" applyNumberFormat="1" applyFont="1" applyAlignment="1">
      <alignment horizontal="left"/>
    </xf>
    <xf numFmtId="167" fontId="0" fillId="0" borderId="0" xfId="2" applyNumberFormat="1" applyFont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/>
    <xf numFmtId="38" fontId="0" fillId="0" borderId="0" xfId="0" applyNumberFormat="1" applyAlignment="1">
      <alignment horizontal="center"/>
    </xf>
    <xf numFmtId="167" fontId="0" fillId="0" borderId="0" xfId="2" applyNumberFormat="1" applyFont="1" applyFill="1" applyBorder="1" applyAlignment="1"/>
    <xf numFmtId="1" fontId="0" fillId="0" borderId="0" xfId="0" applyNumberFormat="1"/>
    <xf numFmtId="1" fontId="0" fillId="0" borderId="0" xfId="0" applyNumberFormat="1" applyAlignment="1">
      <alignment horizontal="center"/>
    </xf>
    <xf numFmtId="17" fontId="0" fillId="0" borderId="1" xfId="0" applyNumberFormat="1" applyBorder="1" applyAlignment="1">
      <alignment horizontal="left"/>
    </xf>
    <xf numFmtId="37" fontId="11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9" fontId="10" fillId="4" borderId="0" xfId="0" applyNumberFormat="1" applyFont="1" applyFill="1" applyAlignment="1">
      <alignment horizontal="center"/>
    </xf>
    <xf numFmtId="9" fontId="0" fillId="4" borderId="0" xfId="0" applyNumberFormat="1" applyFill="1" applyAlignment="1">
      <alignment horizontal="center"/>
    </xf>
    <xf numFmtId="0" fontId="10" fillId="0" borderId="0" xfId="0" applyFont="1" applyAlignment="1">
      <alignment horizontal="center"/>
    </xf>
    <xf numFmtId="171" fontId="0" fillId="0" borderId="1" xfId="0" applyNumberFormat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170" fontId="0" fillId="40" borderId="0" xfId="0" applyNumberFormat="1" applyFill="1" applyAlignment="1">
      <alignment horizontal="center"/>
    </xf>
    <xf numFmtId="37" fontId="11" fillId="4" borderId="1" xfId="0" applyNumberFormat="1" applyFont="1" applyFill="1" applyBorder="1" applyAlignment="1">
      <alignment horizontal="center"/>
    </xf>
    <xf numFmtId="12" fontId="0" fillId="0" borderId="0" xfId="0" applyNumberFormat="1"/>
    <xf numFmtId="12" fontId="11" fillId="0" borderId="0" xfId="0" applyNumberFormat="1" applyFont="1"/>
    <xf numFmtId="9" fontId="0" fillId="0" borderId="0" xfId="2" applyFont="1" applyAlignment="1">
      <alignment horizontal="center"/>
    </xf>
    <xf numFmtId="3" fontId="10" fillId="0" borderId="0" xfId="0" applyNumberFormat="1" applyFont="1" applyAlignment="1">
      <alignment horizontal="center"/>
    </xf>
    <xf numFmtId="0" fontId="10" fillId="0" borderId="0" xfId="736" applyFont="1"/>
    <xf numFmtId="0" fontId="10" fillId="0" borderId="0" xfId="736" applyFont="1" applyAlignment="1">
      <alignment horizontal="center" vertical="center"/>
    </xf>
    <xf numFmtId="0" fontId="10" fillId="0" borderId="0" xfId="736" applyFont="1" applyAlignment="1">
      <alignment vertical="center"/>
    </xf>
    <xf numFmtId="0" fontId="10" fillId="0" borderId="0" xfId="736" applyFont="1" applyAlignment="1">
      <alignment horizontal="center"/>
    </xf>
    <xf numFmtId="0" fontId="10" fillId="0" borderId="0" xfId="1526" applyFont="1"/>
    <xf numFmtId="0" fontId="77" fillId="40" borderId="1" xfId="1524" applyFont="1" applyFill="1" applyBorder="1" applyAlignment="1">
      <alignment horizontal="center" vertical="center" wrapText="1"/>
    </xf>
    <xf numFmtId="0" fontId="79" fillId="0" borderId="0" xfId="1526" applyFont="1" applyAlignment="1">
      <alignment horizontal="left" vertical="center"/>
    </xf>
    <xf numFmtId="0" fontId="77" fillId="0" borderId="0" xfId="1524" applyFont="1" applyAlignment="1">
      <alignment horizontal="center" vertical="center" wrapText="1"/>
    </xf>
    <xf numFmtId="0" fontId="10" fillId="0" borderId="1" xfId="1526" applyFont="1" applyBorder="1" applyAlignment="1">
      <alignment horizontal="center"/>
    </xf>
    <xf numFmtId="0" fontId="10" fillId="0" borderId="33" xfId="1526" applyFont="1" applyBorder="1" applyAlignment="1">
      <alignment horizontal="center"/>
    </xf>
    <xf numFmtId="1" fontId="10" fillId="0" borderId="34" xfId="1526" applyNumberFormat="1" applyFont="1" applyBorder="1" applyAlignment="1">
      <alignment horizontal="center"/>
    </xf>
    <xf numFmtId="0" fontId="10" fillId="0" borderId="35" xfId="1526" applyFont="1" applyBorder="1" applyAlignment="1">
      <alignment horizontal="left"/>
    </xf>
    <xf numFmtId="2" fontId="17" fillId="0" borderId="34" xfId="1526" applyNumberFormat="1" applyFont="1" applyBorder="1" applyAlignment="1">
      <alignment horizontal="center"/>
    </xf>
    <xf numFmtId="0" fontId="10" fillId="0" borderId="33" xfId="1526" applyFont="1" applyBorder="1" applyAlignment="1">
      <alignment horizontal="left"/>
    </xf>
    <xf numFmtId="0" fontId="10" fillId="0" borderId="36" xfId="1526" applyFont="1" applyBorder="1" applyAlignment="1">
      <alignment horizontal="center"/>
    </xf>
    <xf numFmtId="2" fontId="17" fillId="0" borderId="37" xfId="1526" applyNumberFormat="1" applyFont="1" applyBorder="1" applyAlignment="1">
      <alignment horizontal="center"/>
    </xf>
    <xf numFmtId="0" fontId="10" fillId="0" borderId="34" xfId="1526" applyFont="1" applyBorder="1" applyAlignment="1">
      <alignment horizontal="center"/>
    </xf>
    <xf numFmtId="2" fontId="17" fillId="0" borderId="33" xfId="1526" applyNumberFormat="1" applyFont="1" applyBorder="1" applyAlignment="1">
      <alignment horizontal="center"/>
    </xf>
    <xf numFmtId="0" fontId="10" fillId="0" borderId="6" xfId="1526" applyFont="1" applyBorder="1" applyAlignment="1">
      <alignment horizontal="left"/>
    </xf>
    <xf numFmtId="2" fontId="17" fillId="0" borderId="38" xfId="1526" applyNumberFormat="1" applyFont="1" applyBorder="1" applyAlignment="1">
      <alignment horizontal="center"/>
    </xf>
    <xf numFmtId="0" fontId="10" fillId="0" borderId="34" xfId="1526" applyFont="1" applyBorder="1" applyAlignment="1">
      <alignment horizontal="left"/>
    </xf>
    <xf numFmtId="0" fontId="13" fillId="0" borderId="1" xfId="1526" applyFont="1" applyBorder="1" applyAlignment="1">
      <alignment horizontal="center"/>
    </xf>
    <xf numFmtId="17" fontId="10" fillId="0" borderId="1" xfId="1526" applyNumberFormat="1" applyFont="1" applyBorder="1" applyAlignment="1">
      <alignment horizontal="left"/>
    </xf>
    <xf numFmtId="0" fontId="10" fillId="0" borderId="0" xfId="1526" applyFont="1" applyAlignment="1">
      <alignment horizontal="center"/>
    </xf>
    <xf numFmtId="1" fontId="10" fillId="64" borderId="39" xfId="1527" applyNumberFormat="1" applyFont="1" applyFill="1" applyBorder="1" applyAlignment="1">
      <alignment horizontal="center"/>
    </xf>
    <xf numFmtId="1" fontId="10" fillId="64" borderId="5" xfId="1527" applyNumberFormat="1" applyFont="1" applyFill="1" applyBorder="1" applyAlignment="1">
      <alignment horizontal="center"/>
    </xf>
    <xf numFmtId="1" fontId="10" fillId="64" borderId="40" xfId="1526" applyNumberFormat="1" applyFont="1" applyFill="1" applyBorder="1" applyAlignment="1">
      <alignment horizontal="center"/>
    </xf>
    <xf numFmtId="1" fontId="10" fillId="64" borderId="39" xfId="1526" applyNumberFormat="1" applyFont="1" applyFill="1" applyBorder="1" applyAlignment="1">
      <alignment horizontal="center"/>
    </xf>
    <xf numFmtId="1" fontId="10" fillId="64" borderId="1" xfId="1526" applyNumberFormat="1" applyFont="1" applyFill="1" applyBorder="1" applyAlignment="1">
      <alignment horizontal="center"/>
    </xf>
    <xf numFmtId="1" fontId="10" fillId="64" borderId="1" xfId="1527" applyNumberFormat="1" applyFont="1" applyFill="1" applyBorder="1" applyAlignment="1">
      <alignment horizontal="center"/>
    </xf>
    <xf numFmtId="1" fontId="10" fillId="64" borderId="4" xfId="1526" applyNumberFormat="1" applyFont="1" applyFill="1" applyBorder="1" applyAlignment="1">
      <alignment horizontal="center"/>
    </xf>
    <xf numFmtId="17" fontId="10" fillId="0" borderId="0" xfId="1526" applyNumberFormat="1" applyFont="1" applyAlignment="1">
      <alignment horizontal="left"/>
    </xf>
    <xf numFmtId="1" fontId="10" fillId="65" borderId="39" xfId="1527" applyNumberFormat="1" applyFont="1" applyFill="1" applyBorder="1" applyAlignment="1">
      <alignment horizontal="center"/>
    </xf>
    <xf numFmtId="1" fontId="10" fillId="65" borderId="5" xfId="1527" applyNumberFormat="1" applyFont="1" applyFill="1" applyBorder="1" applyAlignment="1">
      <alignment horizontal="center"/>
    </xf>
    <xf numFmtId="1" fontId="10" fillId="65" borderId="40" xfId="1526" applyNumberFormat="1" applyFont="1" applyFill="1" applyBorder="1" applyAlignment="1">
      <alignment horizontal="center"/>
    </xf>
    <xf numFmtId="1" fontId="10" fillId="65" borderId="39" xfId="1526" applyNumberFormat="1" applyFont="1" applyFill="1" applyBorder="1" applyAlignment="1">
      <alignment horizontal="center"/>
    </xf>
    <xf numFmtId="1" fontId="10" fillId="65" borderId="1" xfId="1526" applyNumberFormat="1" applyFont="1" applyFill="1" applyBorder="1" applyAlignment="1">
      <alignment horizontal="center"/>
    </xf>
    <xf numFmtId="1" fontId="10" fillId="65" borderId="1" xfId="1527" applyNumberFormat="1" applyFont="1" applyFill="1" applyBorder="1" applyAlignment="1">
      <alignment horizontal="center"/>
    </xf>
    <xf numFmtId="1" fontId="10" fillId="65" borderId="4" xfId="1526" applyNumberFormat="1" applyFont="1" applyFill="1" applyBorder="1" applyAlignment="1">
      <alignment horizontal="center"/>
    </xf>
    <xf numFmtId="1" fontId="10" fillId="65" borderId="29" xfId="1527" applyNumberFormat="1" applyFont="1" applyFill="1" applyBorder="1" applyAlignment="1">
      <alignment horizontal="center"/>
    </xf>
    <xf numFmtId="1" fontId="10" fillId="65" borderId="31" xfId="1527" applyNumberFormat="1" applyFont="1" applyFill="1" applyBorder="1" applyAlignment="1">
      <alignment horizontal="center"/>
    </xf>
    <xf numFmtId="1" fontId="10" fillId="65" borderId="30" xfId="1526" applyNumberFormat="1" applyFont="1" applyFill="1" applyBorder="1" applyAlignment="1">
      <alignment horizontal="center"/>
    </xf>
    <xf numFmtId="1" fontId="10" fillId="65" borderId="29" xfId="1526" applyNumberFormat="1" applyFont="1" applyFill="1" applyBorder="1" applyAlignment="1">
      <alignment horizontal="center"/>
    </xf>
    <xf numFmtId="1" fontId="10" fillId="65" borderId="32" xfId="1526" applyNumberFormat="1" applyFont="1" applyFill="1" applyBorder="1" applyAlignment="1">
      <alignment horizontal="center"/>
    </xf>
    <xf numFmtId="1" fontId="10" fillId="65" borderId="32" xfId="1527" applyNumberFormat="1" applyFont="1" applyFill="1" applyBorder="1" applyAlignment="1">
      <alignment horizontal="center"/>
    </xf>
    <xf numFmtId="1" fontId="10" fillId="65" borderId="41" xfId="1526" applyNumberFormat="1" applyFont="1" applyFill="1" applyBorder="1" applyAlignment="1">
      <alignment horizontal="center"/>
    </xf>
    <xf numFmtId="1" fontId="10" fillId="0" borderId="0" xfId="1526" applyNumberFormat="1" applyFont="1" applyAlignment="1">
      <alignment horizontal="center"/>
    </xf>
    <xf numFmtId="1" fontId="10" fillId="0" borderId="0" xfId="1526" applyNumberFormat="1" applyFont="1"/>
    <xf numFmtId="0" fontId="76" fillId="0" borderId="0" xfId="1524"/>
    <xf numFmtId="0" fontId="42" fillId="0" borderId="0" xfId="1526" applyFont="1" applyAlignment="1">
      <alignment horizontal="center"/>
    </xf>
    <xf numFmtId="1" fontId="42" fillId="0" borderId="0" xfId="1526" applyNumberFormat="1" applyFont="1" applyAlignment="1">
      <alignment horizontal="center"/>
    </xf>
    <xf numFmtId="37" fontId="11" fillId="63" borderId="1" xfId="0" applyNumberFormat="1" applyFont="1" applyFill="1" applyBorder="1" applyAlignment="1">
      <alignment horizontal="center"/>
    </xf>
    <xf numFmtId="0" fontId="12" fillId="0" borderId="0" xfId="0" applyFont="1" applyAlignment="1">
      <alignment horizontal="center" vertical="center"/>
    </xf>
    <xf numFmtId="3" fontId="10" fillId="0" borderId="0" xfId="0" applyNumberFormat="1" applyFont="1" applyAlignment="1">
      <alignment horizontal="center" wrapText="1"/>
    </xf>
    <xf numFmtId="0" fontId="10" fillId="4" borderId="0" xfId="0" applyFont="1" applyFill="1" applyAlignment="1">
      <alignment horizontal="center"/>
    </xf>
    <xf numFmtId="0" fontId="10" fillId="66" borderId="0" xfId="0" quotePrefix="1" applyFont="1" applyFill="1" applyAlignment="1">
      <alignment horizontal="center"/>
    </xf>
    <xf numFmtId="0" fontId="10" fillId="4" borderId="0" xfId="0" applyFont="1" applyFill="1" applyAlignment="1">
      <alignment horizontal="left"/>
    </xf>
    <xf numFmtId="0" fontId="10" fillId="66" borderId="0" xfId="0" applyFont="1" applyFill="1" applyAlignment="1">
      <alignment horizontal="left"/>
    </xf>
    <xf numFmtId="0" fontId="0" fillId="0" borderId="1" xfId="0" applyBorder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2" fontId="12" fillId="0" borderId="1" xfId="0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82" fillId="0" borderId="0" xfId="0" applyFont="1"/>
    <xf numFmtId="0" fontId="10" fillId="0" borderId="0" xfId="0" applyFont="1" applyAlignment="1">
      <alignment horizontal="right"/>
    </xf>
    <xf numFmtId="0" fontId="10" fillId="0" borderId="38" xfId="0" applyFont="1" applyBorder="1" applyAlignment="1">
      <alignment horizontal="right"/>
    </xf>
    <xf numFmtId="12" fontId="11" fillId="0" borderId="1" xfId="0" applyNumberFormat="1" applyFont="1" applyBorder="1" applyAlignment="1">
      <alignment horizontal="center" vertical="center"/>
    </xf>
    <xf numFmtId="0" fontId="77" fillId="68" borderId="6" xfId="1524" applyFont="1" applyFill="1" applyBorder="1" applyAlignment="1">
      <alignment horizontal="center" vertical="center" wrapText="1"/>
    </xf>
    <xf numFmtId="1" fontId="10" fillId="63" borderId="1" xfId="736" applyNumberFormat="1" applyFont="1" applyFill="1" applyBorder="1" applyAlignment="1">
      <alignment horizontal="center"/>
    </xf>
    <xf numFmtId="0" fontId="13" fillId="69" borderId="1" xfId="736" applyFont="1" applyFill="1" applyBorder="1" applyAlignment="1">
      <alignment horizontal="center"/>
    </xf>
    <xf numFmtId="0" fontId="77" fillId="40" borderId="6" xfId="1524" applyFont="1" applyFill="1" applyBorder="1" applyAlignment="1">
      <alignment horizontal="center" vertical="center" wrapText="1"/>
    </xf>
    <xf numFmtId="0" fontId="77" fillId="68" borderId="33" xfId="1524" applyFont="1" applyFill="1" applyBorder="1" applyAlignment="1">
      <alignment horizontal="center" vertical="center" wrapText="1"/>
    </xf>
    <xf numFmtId="0" fontId="77" fillId="68" borderId="29" xfId="1524" applyFont="1" applyFill="1" applyBorder="1" applyAlignment="1">
      <alignment horizontal="center" vertical="center" wrapText="1"/>
    </xf>
    <xf numFmtId="1" fontId="77" fillId="68" borderId="30" xfId="1524" applyNumberFormat="1" applyFont="1" applyFill="1" applyBorder="1" applyAlignment="1">
      <alignment horizontal="center" vertical="center" wrapText="1"/>
    </xf>
    <xf numFmtId="0" fontId="77" fillId="68" borderId="31" xfId="1524" applyFont="1" applyFill="1" applyBorder="1" applyAlignment="1">
      <alignment horizontal="center" vertical="center" wrapText="1"/>
    </xf>
    <xf numFmtId="0" fontId="77" fillId="68" borderId="30" xfId="1524" applyFont="1" applyFill="1" applyBorder="1" applyAlignment="1">
      <alignment horizontal="center" vertical="center" wrapText="1"/>
    </xf>
    <xf numFmtId="0" fontId="77" fillId="68" borderId="32" xfId="1524" applyFont="1" applyFill="1" applyBorder="1" applyAlignment="1">
      <alignment horizontal="center" vertical="center" wrapText="1"/>
    </xf>
    <xf numFmtId="0" fontId="77" fillId="68" borderId="26" xfId="1524" applyFont="1" applyFill="1" applyBorder="1" applyAlignment="1">
      <alignment horizontal="center" vertical="center" wrapText="1"/>
    </xf>
    <xf numFmtId="0" fontId="77" fillId="68" borderId="28" xfId="1524" applyFont="1" applyFill="1" applyBorder="1" applyAlignment="1">
      <alignment horizontal="center" vertical="center" wrapText="1"/>
    </xf>
    <xf numFmtId="0" fontId="77" fillId="68" borderId="27" xfId="1524" applyFont="1" applyFill="1" applyBorder="1" applyAlignment="1">
      <alignment horizontal="center" vertical="center" wrapText="1"/>
    </xf>
    <xf numFmtId="0" fontId="13" fillId="0" borderId="0" xfId="75" applyFont="1" applyAlignment="1">
      <alignment horizontal="left" vertical="center"/>
    </xf>
    <xf numFmtId="0" fontId="10" fillId="0" borderId="0" xfId="75"/>
    <xf numFmtId="0" fontId="13" fillId="0" borderId="46" xfId="75" applyFont="1" applyBorder="1" applyAlignment="1">
      <alignment horizontal="center" vertical="center" wrapText="1"/>
    </xf>
    <xf numFmtId="0" fontId="13" fillId="0" borderId="0" xfId="1531" applyFont="1" applyAlignment="1">
      <alignment horizontal="center" vertical="center" wrapText="1"/>
    </xf>
    <xf numFmtId="0" fontId="10" fillId="0" borderId="0" xfId="620"/>
    <xf numFmtId="180" fontId="10" fillId="0" borderId="0" xfId="75" applyNumberFormat="1" applyAlignment="1">
      <alignment horizontal="center" vertical="center"/>
    </xf>
    <xf numFmtId="0" fontId="13" fillId="0" borderId="0" xfId="75" applyFont="1"/>
    <xf numFmtId="0" fontId="84" fillId="0" borderId="0" xfId="1533"/>
    <xf numFmtId="174" fontId="10" fillId="0" borderId="0" xfId="75" applyNumberFormat="1"/>
    <xf numFmtId="182" fontId="10" fillId="0" borderId="0" xfId="75" applyNumberFormat="1"/>
    <xf numFmtId="0" fontId="10" fillId="0" borderId="0" xfId="75" applyAlignment="1">
      <alignment horizontal="left" vertical="center" wrapText="1"/>
    </xf>
    <xf numFmtId="174" fontId="10" fillId="0" borderId="0" xfId="1532" applyNumberFormat="1" applyAlignment="1">
      <alignment horizontal="center" vertical="center"/>
    </xf>
    <xf numFmtId="174" fontId="10" fillId="0" borderId="0" xfId="75" applyNumberFormat="1" applyAlignment="1">
      <alignment horizontal="center" vertical="center"/>
    </xf>
    <xf numFmtId="0" fontId="13" fillId="0" borderId="0" xfId="75" applyFont="1" applyAlignment="1">
      <alignment vertical="center"/>
    </xf>
    <xf numFmtId="3" fontId="13" fillId="0" borderId="0" xfId="1531" applyNumberFormat="1" applyFont="1" applyAlignment="1">
      <alignment horizontal="center" vertical="center" wrapText="1"/>
    </xf>
    <xf numFmtId="3" fontId="10" fillId="0" borderId="0" xfId="75" applyNumberFormat="1"/>
    <xf numFmtId="3" fontId="10" fillId="0" borderId="0" xfId="1532" applyNumberFormat="1" applyAlignment="1">
      <alignment horizontal="center" vertical="center"/>
    </xf>
    <xf numFmtId="3" fontId="10" fillId="0" borderId="0" xfId="75" applyNumberFormat="1" applyAlignment="1">
      <alignment horizontal="center" vertical="center"/>
    </xf>
    <xf numFmtId="1" fontId="10" fillId="0" borderId="0" xfId="75" applyNumberFormat="1" applyAlignment="1">
      <alignment horizontal="left" vertical="center" indent="1"/>
    </xf>
    <xf numFmtId="181" fontId="10" fillId="0" borderId="0" xfId="1532" applyNumberFormat="1" applyAlignment="1">
      <alignment horizontal="center" vertical="center"/>
    </xf>
    <xf numFmtId="0" fontId="10" fillId="0" borderId="0" xfId="75" applyAlignment="1">
      <alignment horizontal="left" vertical="center"/>
    </xf>
    <xf numFmtId="0" fontId="10" fillId="0" borderId="0" xfId="75" applyAlignment="1">
      <alignment vertical="center"/>
    </xf>
    <xf numFmtId="0" fontId="86" fillId="0" borderId="38" xfId="4" applyFont="1" applyBorder="1" applyAlignment="1">
      <alignment vertical="center"/>
    </xf>
    <xf numFmtId="0" fontId="86" fillId="0" borderId="0" xfId="4" applyFont="1" applyAlignment="1">
      <alignment horizontal="left" vertical="center"/>
    </xf>
    <xf numFmtId="0" fontId="42" fillId="0" borderId="0" xfId="4" applyFont="1"/>
    <xf numFmtId="0" fontId="42" fillId="0" borderId="0" xfId="4" applyFont="1" applyAlignment="1">
      <alignment vertical="center"/>
    </xf>
    <xf numFmtId="3" fontId="42" fillId="0" borderId="0" xfId="4" applyNumberFormat="1" applyFont="1"/>
    <xf numFmtId="0" fontId="87" fillId="0" borderId="0" xfId="4" applyFont="1" applyAlignment="1">
      <alignment horizontal="left" vertical="center"/>
    </xf>
    <xf numFmtId="3" fontId="87" fillId="0" borderId="0" xfId="4" applyNumberFormat="1" applyFont="1" applyAlignment="1">
      <alignment horizontal="center" vertical="center" wrapText="1"/>
    </xf>
    <xf numFmtId="0" fontId="87" fillId="0" borderId="0" xfId="4" applyFont="1"/>
    <xf numFmtId="0" fontId="10" fillId="0" borderId="0" xfId="4"/>
    <xf numFmtId="0" fontId="0" fillId="0" borderId="0" xfId="4" applyFont="1"/>
    <xf numFmtId="3" fontId="10" fillId="0" borderId="0" xfId="75" applyNumberFormat="1" applyAlignment="1">
      <alignment horizontal="center" vertical="center" wrapText="1"/>
    </xf>
    <xf numFmtId="0" fontId="13" fillId="0" borderId="51" xfId="75" applyFont="1" applyBorder="1" applyAlignment="1">
      <alignment vertical="center"/>
    </xf>
    <xf numFmtId="0" fontId="13" fillId="0" borderId="38" xfId="75" applyFont="1" applyBorder="1" applyAlignment="1">
      <alignment vertical="center"/>
    </xf>
    <xf numFmtId="9" fontId="10" fillId="0" borderId="0" xfId="75" applyNumberFormat="1" applyAlignment="1">
      <alignment horizontal="center" vertical="center" wrapText="1"/>
    </xf>
    <xf numFmtId="174" fontId="84" fillId="0" borderId="0" xfId="1533" applyNumberFormat="1"/>
    <xf numFmtId="184" fontId="10" fillId="0" borderId="0" xfId="75" applyNumberFormat="1" applyAlignment="1">
      <alignment horizontal="center" vertical="center" wrapText="1"/>
    </xf>
    <xf numFmtId="3" fontId="13" fillId="0" borderId="0" xfId="75" applyNumberFormat="1" applyFont="1" applyAlignment="1">
      <alignment horizontal="center" vertical="center" wrapText="1"/>
    </xf>
    <xf numFmtId="0" fontId="10" fillId="0" borderId="0" xfId="75" applyAlignment="1">
      <alignment horizontal="center"/>
    </xf>
    <xf numFmtId="3" fontId="10" fillId="0" borderId="0" xfId="1531" applyNumberFormat="1" applyFont="1" applyAlignment="1">
      <alignment horizontal="center" wrapText="1"/>
    </xf>
    <xf numFmtId="0" fontId="10" fillId="0" borderId="0" xfId="75" applyAlignment="1">
      <alignment horizontal="center" vertical="center"/>
    </xf>
    <xf numFmtId="9" fontId="10" fillId="0" borderId="46" xfId="75" applyNumberFormat="1" applyBorder="1" applyAlignment="1">
      <alignment horizontal="center" vertical="center" wrapText="1"/>
    </xf>
    <xf numFmtId="0" fontId="13" fillId="63" borderId="46" xfId="75" applyFont="1" applyFill="1" applyBorder="1" applyAlignment="1">
      <alignment horizontal="left" vertical="center" wrapText="1"/>
    </xf>
    <xf numFmtId="0" fontId="13" fillId="63" borderId="46" xfId="75" applyFont="1" applyFill="1" applyBorder="1" applyAlignment="1">
      <alignment horizontal="center" vertical="center" wrapText="1"/>
    </xf>
    <xf numFmtId="0" fontId="13" fillId="63" borderId="46" xfId="75" applyFont="1" applyFill="1" applyBorder="1" applyAlignment="1">
      <alignment horizontal="left" vertical="center"/>
    </xf>
    <xf numFmtId="0" fontId="13" fillId="63" borderId="50" xfId="75" applyFont="1" applyFill="1" applyBorder="1" applyAlignment="1">
      <alignment horizontal="left" vertical="center"/>
    </xf>
    <xf numFmtId="0" fontId="13" fillId="63" borderId="0" xfId="75" applyFont="1" applyFill="1" applyAlignment="1">
      <alignment horizontal="left" vertical="center"/>
    </xf>
    <xf numFmtId="0" fontId="13" fillId="63" borderId="52" xfId="75" applyFont="1" applyFill="1" applyBorder="1" applyAlignment="1">
      <alignment horizontal="left" vertical="center"/>
    </xf>
    <xf numFmtId="0" fontId="10" fillId="63" borderId="47" xfId="75" applyFill="1" applyBorder="1" applyAlignment="1">
      <alignment horizontal="left" vertical="center"/>
    </xf>
    <xf numFmtId="186" fontId="10" fillId="63" borderId="48" xfId="75" applyNumberFormat="1" applyFill="1" applyBorder="1" applyAlignment="1">
      <alignment horizontal="center" vertical="center"/>
    </xf>
    <xf numFmtId="0" fontId="10" fillId="63" borderId="48" xfId="75" applyFill="1" applyBorder="1" applyAlignment="1">
      <alignment horizontal="center" vertical="center"/>
    </xf>
    <xf numFmtId="3" fontId="10" fillId="63" borderId="48" xfId="1532" applyNumberFormat="1" applyFill="1" applyBorder="1" applyAlignment="1">
      <alignment horizontal="center" vertical="center"/>
    </xf>
    <xf numFmtId="0" fontId="10" fillId="63" borderId="49" xfId="75" applyFill="1" applyBorder="1" applyAlignment="1">
      <alignment horizontal="center" vertical="center"/>
    </xf>
    <xf numFmtId="0" fontId="10" fillId="63" borderId="46" xfId="75" applyFill="1" applyBorder="1" applyAlignment="1">
      <alignment horizontal="left" vertical="center"/>
    </xf>
    <xf numFmtId="174" fontId="10" fillId="63" borderId="46" xfId="1532" applyNumberFormat="1" applyFill="1" applyBorder="1" applyAlignment="1">
      <alignment horizontal="center" vertical="center"/>
    </xf>
    <xf numFmtId="0" fontId="10" fillId="63" borderId="46" xfId="75" applyFill="1" applyBorder="1"/>
    <xf numFmtId="3" fontId="10" fillId="63" borderId="46" xfId="1532" applyNumberFormat="1" applyFill="1" applyBorder="1" applyAlignment="1">
      <alignment horizontal="center" vertical="center"/>
    </xf>
    <xf numFmtId="180" fontId="10" fillId="63" borderId="46" xfId="1533" applyNumberFormat="1" applyFont="1" applyFill="1" applyBorder="1" applyAlignment="1">
      <alignment horizontal="center" vertical="center"/>
    </xf>
    <xf numFmtId="181" fontId="10" fillId="63" borderId="46" xfId="1533" applyNumberFormat="1" applyFont="1" applyFill="1" applyBorder="1" applyAlignment="1">
      <alignment horizontal="center" vertical="center"/>
    </xf>
    <xf numFmtId="0" fontId="0" fillId="63" borderId="46" xfId="75" applyFont="1" applyFill="1" applyBorder="1" applyAlignment="1">
      <alignment horizontal="left" vertical="center"/>
    </xf>
    <xf numFmtId="0" fontId="13" fillId="63" borderId="47" xfId="75" applyFont="1" applyFill="1" applyBorder="1" applyAlignment="1">
      <alignment horizontal="left" vertical="center" wrapText="1"/>
    </xf>
    <xf numFmtId="3" fontId="13" fillId="63" borderId="46" xfId="75" applyNumberFormat="1" applyFont="1" applyFill="1" applyBorder="1" applyAlignment="1">
      <alignment horizontal="center" vertical="center" wrapText="1"/>
    </xf>
    <xf numFmtId="0" fontId="13" fillId="63" borderId="0" xfId="75" applyFont="1" applyFill="1" applyAlignment="1">
      <alignment horizontal="left" wrapText="1"/>
    </xf>
    <xf numFmtId="174" fontId="10" fillId="63" borderId="46" xfId="75" applyNumberFormat="1" applyFill="1" applyBorder="1" applyAlignment="1">
      <alignment horizontal="center" vertical="center"/>
    </xf>
    <xf numFmtId="0" fontId="10" fillId="63" borderId="0" xfId="75" applyFill="1"/>
    <xf numFmtId="0" fontId="13" fillId="63" borderId="0" xfId="75" applyFont="1" applyFill="1" applyAlignment="1">
      <alignment wrapText="1"/>
    </xf>
    <xf numFmtId="0" fontId="10" fillId="63" borderId="0" xfId="620" applyFill="1"/>
    <xf numFmtId="0" fontId="84" fillId="63" borderId="0" xfId="1533" applyFill="1"/>
    <xf numFmtId="0" fontId="10" fillId="63" borderId="0" xfId="75" applyFill="1" applyAlignment="1">
      <alignment horizontal="left" wrapText="1"/>
    </xf>
    <xf numFmtId="182" fontId="10" fillId="63" borderId="0" xfId="75" applyNumberFormat="1" applyFill="1"/>
    <xf numFmtId="0" fontId="10" fillId="63" borderId="46" xfId="75" applyFill="1" applyBorder="1" applyAlignment="1">
      <alignment horizontal="left" wrapText="1"/>
    </xf>
    <xf numFmtId="186" fontId="10" fillId="63" borderId="46" xfId="75" applyNumberFormat="1" applyFill="1" applyBorder="1" applyAlignment="1">
      <alignment horizontal="center" vertical="center" wrapText="1"/>
    </xf>
    <xf numFmtId="0" fontId="10" fillId="63" borderId="46" xfId="75" applyFill="1" applyBorder="1" applyAlignment="1">
      <alignment horizontal="center" vertical="center" wrapText="1"/>
    </xf>
    <xf numFmtId="49" fontId="10" fillId="63" borderId="46" xfId="75" applyNumberFormat="1" applyFill="1" applyBorder="1" applyAlignment="1">
      <alignment horizontal="left" vertical="center"/>
    </xf>
    <xf numFmtId="0" fontId="10" fillId="63" borderId="50" xfId="75" applyFill="1" applyBorder="1" applyAlignment="1">
      <alignment horizontal="left" wrapText="1"/>
    </xf>
    <xf numFmtId="0" fontId="10" fillId="63" borderId="52" xfId="75" applyFill="1" applyBorder="1" applyAlignment="1">
      <alignment horizontal="left" wrapText="1"/>
    </xf>
    <xf numFmtId="0" fontId="13" fillId="63" borderId="47" xfId="75" applyFont="1" applyFill="1" applyBorder="1" applyAlignment="1">
      <alignment horizontal="center" vertical="center" wrapText="1"/>
    </xf>
    <xf numFmtId="3" fontId="10" fillId="63" borderId="46" xfId="75" applyNumberFormat="1" applyFill="1" applyBorder="1" applyAlignment="1">
      <alignment horizontal="center" vertical="center"/>
    </xf>
    <xf numFmtId="0" fontId="10" fillId="63" borderId="46" xfId="75" applyFill="1" applyBorder="1" applyAlignment="1">
      <alignment horizontal="center" vertical="center"/>
    </xf>
    <xf numFmtId="0" fontId="10" fillId="63" borderId="0" xfId="75" applyFill="1" applyAlignment="1">
      <alignment horizontal="center"/>
    </xf>
    <xf numFmtId="0" fontId="10" fillId="63" borderId="0" xfId="75" applyFill="1" applyAlignment="1">
      <alignment horizontal="center" vertical="center"/>
    </xf>
    <xf numFmtId="0" fontId="10" fillId="63" borderId="46" xfId="75" applyFill="1" applyBorder="1" applyAlignment="1">
      <alignment horizontal="center"/>
    </xf>
    <xf numFmtId="3" fontId="10" fillId="63" borderId="46" xfId="75" applyNumberFormat="1" applyFill="1" applyBorder="1" applyAlignment="1">
      <alignment horizontal="center"/>
    </xf>
    <xf numFmtId="3" fontId="10" fillId="63" borderId="46" xfId="75" applyNumberFormat="1" applyFill="1" applyBorder="1" applyAlignment="1">
      <alignment horizontal="center" vertical="center" wrapText="1"/>
    </xf>
    <xf numFmtId="0" fontId="10" fillId="63" borderId="46" xfId="75" applyFill="1" applyBorder="1" applyAlignment="1">
      <alignment horizontal="left" vertical="center" wrapText="1"/>
    </xf>
    <xf numFmtId="0" fontId="10" fillId="63" borderId="50" xfId="75" applyFill="1" applyBorder="1" applyAlignment="1">
      <alignment horizontal="center" vertical="center"/>
    </xf>
    <xf numFmtId="0" fontId="10" fillId="63" borderId="52" xfId="75" applyFill="1" applyBorder="1" applyAlignment="1">
      <alignment horizontal="center" vertical="center"/>
    </xf>
    <xf numFmtId="0" fontId="10" fillId="63" borderId="50" xfId="75" applyFill="1" applyBorder="1" applyAlignment="1">
      <alignment horizontal="center"/>
    </xf>
    <xf numFmtId="0" fontId="10" fillId="63" borderId="52" xfId="75" applyFill="1" applyBorder="1" applyAlignment="1">
      <alignment horizontal="center"/>
    </xf>
    <xf numFmtId="167" fontId="10" fillId="63" borderId="46" xfId="75" applyNumberFormat="1" applyFill="1" applyBorder="1"/>
    <xf numFmtId="3" fontId="10" fillId="63" borderId="46" xfId="75" applyNumberFormat="1" applyFill="1" applyBorder="1"/>
    <xf numFmtId="0" fontId="10" fillId="63" borderId="53" xfId="75" applyFill="1" applyBorder="1"/>
    <xf numFmtId="167" fontId="10" fillId="63" borderId="53" xfId="75" applyNumberFormat="1" applyFill="1" applyBorder="1"/>
    <xf numFmtId="0" fontId="13" fillId="63" borderId="47" xfId="75" applyFont="1" applyFill="1" applyBorder="1"/>
    <xf numFmtId="3" fontId="10" fillId="63" borderId="49" xfId="75" applyNumberFormat="1" applyFill="1" applyBorder="1"/>
    <xf numFmtId="0" fontId="10" fillId="63" borderId="6" xfId="75" applyFill="1" applyBorder="1"/>
    <xf numFmtId="181" fontId="10" fillId="63" borderId="6" xfId="75" applyNumberFormat="1" applyFill="1" applyBorder="1"/>
    <xf numFmtId="181" fontId="10" fillId="63" borderId="46" xfId="75" applyNumberFormat="1" applyFill="1" applyBorder="1"/>
    <xf numFmtId="183" fontId="10" fillId="63" borderId="46" xfId="1532" applyNumberFormat="1" applyFill="1" applyBorder="1" applyAlignment="1">
      <alignment horizontal="center" vertical="center"/>
    </xf>
    <xf numFmtId="169" fontId="10" fillId="63" borderId="46" xfId="75" applyNumberFormat="1" applyFill="1" applyBorder="1" applyAlignment="1">
      <alignment horizontal="center"/>
    </xf>
    <xf numFmtId="174" fontId="0" fillId="0" borderId="0" xfId="0" applyNumberFormat="1" applyAlignment="1">
      <alignment horizontal="center"/>
    </xf>
    <xf numFmtId="0" fontId="86" fillId="63" borderId="47" xfId="4" applyFont="1" applyFill="1" applyBorder="1" applyAlignment="1">
      <alignment vertical="center"/>
    </xf>
    <xf numFmtId="0" fontId="86" fillId="63" borderId="48" xfId="4" applyFont="1" applyFill="1" applyBorder="1" applyAlignment="1">
      <alignment vertical="center"/>
    </xf>
    <xf numFmtId="0" fontId="86" fillId="63" borderId="49" xfId="4" applyFont="1" applyFill="1" applyBorder="1" applyAlignment="1">
      <alignment vertical="center"/>
    </xf>
    <xf numFmtId="0" fontId="42" fillId="63" borderId="46" xfId="4" applyFont="1" applyFill="1" applyBorder="1" applyAlignment="1">
      <alignment horizontal="left" vertical="center"/>
    </xf>
    <xf numFmtId="3" fontId="42" fillId="63" borderId="46" xfId="4" applyNumberFormat="1" applyFont="1" applyFill="1" applyBorder="1" applyAlignment="1">
      <alignment horizontal="center" vertical="center" wrapText="1"/>
    </xf>
    <xf numFmtId="0" fontId="13" fillId="63" borderId="47" xfId="4" applyFont="1" applyFill="1" applyBorder="1" applyAlignment="1">
      <alignment vertical="center"/>
    </xf>
    <xf numFmtId="0" fontId="13" fillId="63" borderId="48" xfId="4" applyFont="1" applyFill="1" applyBorder="1" applyAlignment="1">
      <alignment vertical="center"/>
    </xf>
    <xf numFmtId="0" fontId="13" fillId="63" borderId="49" xfId="4" applyFont="1" applyFill="1" applyBorder="1" applyAlignment="1">
      <alignment vertical="center"/>
    </xf>
    <xf numFmtId="0" fontId="10" fillId="63" borderId="51" xfId="4" applyFill="1" applyBorder="1" applyAlignment="1">
      <alignment horizontal="left" vertical="center"/>
    </xf>
    <xf numFmtId="0" fontId="10" fillId="63" borderId="46" xfId="620" applyFill="1" applyBorder="1"/>
    <xf numFmtId="183" fontId="10" fillId="63" borderId="46" xfId="4" applyNumberFormat="1" applyFill="1" applyBorder="1" applyAlignment="1">
      <alignment horizontal="center" vertical="center" wrapText="1"/>
    </xf>
    <xf numFmtId="0" fontId="13" fillId="63" borderId="47" xfId="4" applyFont="1" applyFill="1" applyBorder="1" applyAlignment="1">
      <alignment horizontal="left" vertical="center"/>
    </xf>
    <xf numFmtId="183" fontId="13" fillId="63" borderId="46" xfId="4" applyNumberFormat="1" applyFont="1" applyFill="1" applyBorder="1" applyAlignment="1">
      <alignment horizontal="center" vertical="center" wrapText="1"/>
    </xf>
    <xf numFmtId="0" fontId="13" fillId="63" borderId="47" xfId="620" applyFont="1" applyFill="1" applyBorder="1" applyAlignment="1">
      <alignment horizontal="left" vertical="center" wrapText="1"/>
    </xf>
    <xf numFmtId="0" fontId="13" fillId="63" borderId="47" xfId="620" applyFont="1" applyFill="1" applyBorder="1" applyAlignment="1">
      <alignment horizontal="center" vertical="center" wrapText="1"/>
    </xf>
    <xf numFmtId="0" fontId="13" fillId="63" borderId="46" xfId="620" applyFont="1" applyFill="1" applyBorder="1" applyAlignment="1">
      <alignment horizontal="center" vertical="center" wrapText="1"/>
    </xf>
    <xf numFmtId="0" fontId="0" fillId="63" borderId="46" xfId="4" applyFont="1" applyFill="1" applyBorder="1" applyAlignment="1">
      <alignment horizontal="left" vertical="center" wrapText="1"/>
    </xf>
    <xf numFmtId="3" fontId="0" fillId="63" borderId="46" xfId="4" applyNumberFormat="1" applyFont="1" applyFill="1" applyBorder="1" applyAlignment="1">
      <alignment horizontal="center" vertical="center" wrapText="1"/>
    </xf>
    <xf numFmtId="0" fontId="13" fillId="63" borderId="46" xfId="620" applyFont="1" applyFill="1" applyBorder="1" applyAlignment="1">
      <alignment horizontal="left" vertical="center" wrapText="1"/>
    </xf>
    <xf numFmtId="174" fontId="10" fillId="63" borderId="46" xfId="75" applyNumberFormat="1" applyFill="1" applyBorder="1" applyAlignment="1">
      <alignment horizontal="center" vertical="center" wrapText="1"/>
    </xf>
    <xf numFmtId="181" fontId="10" fillId="63" borderId="46" xfId="75" applyNumberFormat="1" applyFill="1" applyBorder="1" applyAlignment="1">
      <alignment horizontal="center" vertical="center" wrapText="1"/>
    </xf>
    <xf numFmtId="184" fontId="10" fillId="63" borderId="46" xfId="75" applyNumberFormat="1" applyFill="1" applyBorder="1" applyAlignment="1">
      <alignment horizontal="center" vertical="center" wrapText="1"/>
    </xf>
    <xf numFmtId="171" fontId="10" fillId="63" borderId="46" xfId="2" applyNumberFormat="1" applyFont="1" applyFill="1" applyBorder="1" applyAlignment="1">
      <alignment horizontal="center" vertical="center"/>
    </xf>
    <xf numFmtId="0" fontId="10" fillId="63" borderId="47" xfId="75" applyFill="1" applyBorder="1" applyAlignment="1">
      <alignment vertical="center"/>
    </xf>
    <xf numFmtId="171" fontId="10" fillId="63" borderId="48" xfId="2" applyNumberFormat="1" applyFont="1" applyFill="1" applyBorder="1" applyAlignment="1">
      <alignment horizontal="center" vertical="center"/>
    </xf>
    <xf numFmtId="171" fontId="10" fillId="63" borderId="49" xfId="2" applyNumberFormat="1" applyFont="1" applyFill="1" applyBorder="1" applyAlignment="1">
      <alignment horizontal="center" vertical="center"/>
    </xf>
    <xf numFmtId="185" fontId="13" fillId="63" borderId="46" xfId="75" applyNumberFormat="1" applyFont="1" applyFill="1" applyBorder="1" applyAlignment="1">
      <alignment horizontal="center" vertical="center" wrapText="1"/>
    </xf>
    <xf numFmtId="183" fontId="10" fillId="63" borderId="46" xfId="75" applyNumberFormat="1" applyFill="1" applyBorder="1" applyAlignment="1">
      <alignment horizontal="center" vertical="center" wrapText="1"/>
    </xf>
    <xf numFmtId="0" fontId="13" fillId="63" borderId="46" xfId="75" applyFont="1" applyFill="1" applyBorder="1" applyAlignment="1">
      <alignment vertical="center"/>
    </xf>
    <xf numFmtId="183" fontId="13" fillId="63" borderId="46" xfId="1532" applyNumberFormat="1" applyFont="1" applyFill="1" applyBorder="1" applyAlignment="1">
      <alignment horizontal="center" vertical="center"/>
    </xf>
    <xf numFmtId="0" fontId="10" fillId="63" borderId="46" xfId="75" applyFill="1" applyBorder="1" applyAlignment="1">
      <alignment vertical="center"/>
    </xf>
    <xf numFmtId="169" fontId="10" fillId="63" borderId="46" xfId="75" applyNumberFormat="1" applyFill="1" applyBorder="1" applyAlignment="1">
      <alignment horizontal="center" vertical="center"/>
    </xf>
    <xf numFmtId="3" fontId="10" fillId="63" borderId="46" xfId="75" applyNumberFormat="1" applyFill="1" applyBorder="1" applyAlignment="1">
      <alignment horizontal="left" vertical="center"/>
    </xf>
    <xf numFmtId="0" fontId="0" fillId="63" borderId="50" xfId="0" applyFill="1" applyBorder="1"/>
    <xf numFmtId="1" fontId="10" fillId="0" borderId="0" xfId="736" applyNumberFormat="1" applyFont="1"/>
    <xf numFmtId="172" fontId="10" fillId="63" borderId="40" xfId="1" applyNumberFormat="1" applyFill="1" applyBorder="1"/>
    <xf numFmtId="0" fontId="10" fillId="63" borderId="46" xfId="620" applyFill="1" applyBorder="1" applyAlignment="1">
      <alignment horizontal="right"/>
    </xf>
    <xf numFmtId="172" fontId="10" fillId="63" borderId="62" xfId="620" applyNumberFormat="1" applyFill="1" applyBorder="1" applyAlignment="1">
      <alignment horizontal="center" vertical="center"/>
    </xf>
    <xf numFmtId="167" fontId="10" fillId="63" borderId="46" xfId="2" applyNumberFormat="1" applyFill="1" applyBorder="1"/>
    <xf numFmtId="0" fontId="13" fillId="63" borderId="26" xfId="620" applyFont="1" applyFill="1" applyBorder="1" applyAlignment="1">
      <alignment horizontal="right"/>
    </xf>
    <xf numFmtId="0" fontId="10" fillId="63" borderId="46" xfId="620" applyFill="1" applyBorder="1" applyAlignment="1">
      <alignment horizontal="center" vertical="center"/>
    </xf>
    <xf numFmtId="172" fontId="10" fillId="63" borderId="59" xfId="620" applyNumberFormat="1" applyFill="1" applyBorder="1"/>
    <xf numFmtId="0" fontId="10" fillId="63" borderId="29" xfId="620" applyFill="1" applyBorder="1" applyAlignment="1">
      <alignment horizontal="right"/>
    </xf>
    <xf numFmtId="0" fontId="13" fillId="63" borderId="0" xfId="75" applyFont="1" applyFill="1" applyAlignment="1">
      <alignment vertical="center"/>
    </xf>
    <xf numFmtId="187" fontId="10" fillId="63" borderId="46" xfId="620" applyNumberFormat="1" applyFill="1" applyBorder="1"/>
    <xf numFmtId="172" fontId="10" fillId="63" borderId="32" xfId="620" applyNumberFormat="1" applyFill="1" applyBorder="1" applyAlignment="1">
      <alignment horizontal="center" vertical="center"/>
    </xf>
    <xf numFmtId="167" fontId="10" fillId="63" borderId="6" xfId="2" applyNumberFormat="1" applyFill="1" applyBorder="1"/>
    <xf numFmtId="0" fontId="10" fillId="63" borderId="32" xfId="620" applyFill="1" applyBorder="1" applyAlignment="1">
      <alignment horizontal="center" vertical="center"/>
    </xf>
    <xf numFmtId="0" fontId="13" fillId="63" borderId="0" xfId="620" applyFont="1" applyFill="1" applyAlignment="1">
      <alignment horizontal="right"/>
    </xf>
    <xf numFmtId="172" fontId="10" fillId="63" borderId="6" xfId="1" applyNumberFormat="1" applyFill="1" applyBorder="1"/>
    <xf numFmtId="0" fontId="13" fillId="70" borderId="46" xfId="620" applyFont="1" applyFill="1" applyBorder="1" applyAlignment="1">
      <alignment horizontal="center" vertical="center"/>
    </xf>
    <xf numFmtId="0" fontId="13" fillId="70" borderId="46" xfId="620" applyFont="1" applyFill="1" applyBorder="1" applyAlignment="1">
      <alignment horizontal="center" vertical="center" wrapText="1"/>
    </xf>
    <xf numFmtId="172" fontId="10" fillId="63" borderId="46" xfId="1" applyNumberFormat="1" applyFont="1" applyFill="1" applyBorder="1"/>
    <xf numFmtId="0" fontId="10" fillId="63" borderId="59" xfId="620" applyFill="1" applyBorder="1"/>
    <xf numFmtId="0" fontId="13" fillId="63" borderId="59" xfId="620" applyFont="1" applyFill="1" applyBorder="1" applyAlignment="1">
      <alignment horizontal="right"/>
    </xf>
    <xf numFmtId="167" fontId="10" fillId="63" borderId="32" xfId="2" applyNumberFormat="1" applyFill="1" applyBorder="1" applyAlignment="1">
      <alignment horizontal="right" vertical="center"/>
    </xf>
    <xf numFmtId="172" fontId="10" fillId="63" borderId="46" xfId="1" applyNumberFormat="1" applyFill="1" applyBorder="1"/>
    <xf numFmtId="0" fontId="13" fillId="63" borderId="40" xfId="620" applyFont="1" applyFill="1" applyBorder="1" applyAlignment="1">
      <alignment horizontal="center" vertical="center" wrapText="1"/>
    </xf>
    <xf numFmtId="0" fontId="13" fillId="70" borderId="60" xfId="620" applyFont="1" applyFill="1" applyBorder="1" applyAlignment="1">
      <alignment horizontal="center" vertical="center"/>
    </xf>
    <xf numFmtId="3" fontId="10" fillId="63" borderId="46" xfId="620" applyNumberFormat="1" applyFill="1" applyBorder="1"/>
    <xf numFmtId="169" fontId="10" fillId="0" borderId="65" xfId="620" applyNumberFormat="1" applyBorder="1" applyAlignment="1">
      <alignment horizontal="center"/>
    </xf>
    <xf numFmtId="167" fontId="10" fillId="63" borderId="46" xfId="2" applyNumberFormat="1" applyFill="1" applyBorder="1" applyAlignment="1">
      <alignment horizontal="right" vertical="center"/>
    </xf>
    <xf numFmtId="172" fontId="10" fillId="63" borderId="28" xfId="620" applyNumberFormat="1" applyFill="1" applyBorder="1" applyAlignment="1">
      <alignment horizontal="center" vertical="center"/>
    </xf>
    <xf numFmtId="172" fontId="10" fillId="63" borderId="32" xfId="1" applyNumberFormat="1" applyFont="1" applyFill="1" applyBorder="1"/>
    <xf numFmtId="172" fontId="10" fillId="63" borderId="46" xfId="620" applyNumberFormat="1" applyFill="1" applyBorder="1" applyAlignment="1">
      <alignment horizontal="center" vertical="center"/>
    </xf>
    <xf numFmtId="3" fontId="10" fillId="63" borderId="32" xfId="620" applyNumberFormat="1" applyFill="1" applyBorder="1"/>
    <xf numFmtId="172" fontId="10" fillId="63" borderId="6" xfId="620" applyNumberFormat="1" applyFill="1" applyBorder="1"/>
    <xf numFmtId="167" fontId="10" fillId="63" borderId="40" xfId="2" applyNumberFormat="1" applyFill="1" applyBorder="1" applyAlignment="1">
      <alignment horizontal="right" vertical="center"/>
    </xf>
    <xf numFmtId="187" fontId="10" fillId="63" borderId="32" xfId="620" applyNumberFormat="1" applyFill="1" applyBorder="1"/>
    <xf numFmtId="172" fontId="10" fillId="63" borderId="30" xfId="1" applyNumberFormat="1" applyFill="1" applyBorder="1"/>
    <xf numFmtId="0" fontId="10" fillId="63" borderId="39" xfId="620" applyFill="1" applyBorder="1" applyAlignment="1">
      <alignment horizontal="right"/>
    </xf>
    <xf numFmtId="172" fontId="10" fillId="63" borderId="32" xfId="1" applyNumberFormat="1" applyFill="1" applyBorder="1"/>
    <xf numFmtId="0" fontId="13" fillId="63" borderId="6" xfId="620" applyFont="1" applyFill="1" applyBorder="1" applyAlignment="1">
      <alignment horizontal="right"/>
    </xf>
    <xf numFmtId="167" fontId="10" fillId="63" borderId="32" xfId="2" applyNumberFormat="1" applyFill="1" applyBorder="1"/>
    <xf numFmtId="167" fontId="10" fillId="63" borderId="27" xfId="2" applyNumberFormat="1" applyFill="1" applyBorder="1" applyAlignment="1">
      <alignment horizontal="right" vertical="center"/>
    </xf>
    <xf numFmtId="167" fontId="10" fillId="63" borderId="30" xfId="2" applyNumberFormat="1" applyFill="1" applyBorder="1" applyAlignment="1">
      <alignment horizontal="right" vertical="center"/>
    </xf>
    <xf numFmtId="0" fontId="10" fillId="63" borderId="32" xfId="620" applyFill="1" applyBorder="1" applyAlignment="1">
      <alignment horizontal="right"/>
    </xf>
    <xf numFmtId="0" fontId="13" fillId="63" borderId="64" xfId="620" applyFont="1" applyFill="1" applyBorder="1" applyAlignment="1">
      <alignment horizontal="right"/>
    </xf>
    <xf numFmtId="167" fontId="10" fillId="63" borderId="63" xfId="2" applyNumberFormat="1" applyFill="1" applyBorder="1" applyAlignment="1">
      <alignment horizontal="right" vertical="center"/>
    </xf>
    <xf numFmtId="0" fontId="13" fillId="70" borderId="46" xfId="620" applyFont="1" applyFill="1" applyBorder="1"/>
    <xf numFmtId="0" fontId="10" fillId="70" borderId="46" xfId="620" applyFill="1" applyBorder="1"/>
    <xf numFmtId="0" fontId="13" fillId="70" borderId="61" xfId="620" applyFont="1" applyFill="1" applyBorder="1"/>
    <xf numFmtId="0" fontId="10" fillId="70" borderId="60" xfId="620" applyFill="1" applyBorder="1"/>
    <xf numFmtId="0" fontId="13" fillId="70" borderId="66" xfId="620" applyFont="1" applyFill="1" applyBorder="1" applyAlignment="1">
      <alignment horizontal="center" vertical="center"/>
    </xf>
    <xf numFmtId="3" fontId="10" fillId="63" borderId="62" xfId="620" applyNumberFormat="1" applyFill="1" applyBorder="1"/>
    <xf numFmtId="44" fontId="0" fillId="0" borderId="46" xfId="0" applyNumberFormat="1" applyBorder="1"/>
    <xf numFmtId="172" fontId="0" fillId="0" borderId="46" xfId="1" applyNumberFormat="1" applyFont="1" applyBorder="1"/>
    <xf numFmtId="0" fontId="0" fillId="63" borderId="0" xfId="0" applyFill="1"/>
    <xf numFmtId="172" fontId="0" fillId="63" borderId="46" xfId="1" applyNumberFormat="1" applyFont="1" applyFill="1" applyBorder="1"/>
    <xf numFmtId="188" fontId="0" fillId="0" borderId="0" xfId="1651" applyNumberFormat="1" applyFont="1"/>
    <xf numFmtId="0" fontId="10" fillId="0" borderId="38" xfId="0" applyFont="1" applyBorder="1"/>
    <xf numFmtId="188" fontId="0" fillId="0" borderId="38" xfId="1651" applyNumberFormat="1" applyFont="1" applyBorder="1"/>
    <xf numFmtId="0" fontId="0" fillId="4" borderId="0" xfId="0" applyFill="1"/>
    <xf numFmtId="0" fontId="0" fillId="0" borderId="38" xfId="0" applyBorder="1" applyAlignment="1">
      <alignment horizontal="right"/>
    </xf>
    <xf numFmtId="0" fontId="0" fillId="0" borderId="38" xfId="0" applyBorder="1"/>
    <xf numFmtId="0" fontId="13" fillId="0" borderId="0" xfId="0" applyFont="1" applyAlignment="1">
      <alignment horizontal="right"/>
    </xf>
    <xf numFmtId="188" fontId="13" fillId="0" borderId="0" xfId="1651" applyNumberFormat="1" applyFont="1"/>
    <xf numFmtId="0" fontId="10" fillId="63" borderId="71" xfId="620" applyFill="1" applyBorder="1" applyAlignment="1">
      <alignment horizontal="right"/>
    </xf>
    <xf numFmtId="172" fontId="10" fillId="63" borderId="71" xfId="1" applyNumberFormat="1" applyFill="1" applyBorder="1"/>
    <xf numFmtId="172" fontId="10" fillId="63" borderId="71" xfId="1" applyNumberFormat="1" applyFont="1" applyFill="1" applyBorder="1"/>
    <xf numFmtId="0" fontId="13" fillId="0" borderId="0" xfId="0" applyFont="1" applyAlignment="1">
      <alignment horizontal="center" vertical="center" wrapText="1"/>
    </xf>
    <xf numFmtId="189" fontId="0" fillId="0" borderId="0" xfId="0" applyNumberFormat="1"/>
    <xf numFmtId="2" fontId="0" fillId="0" borderId="0" xfId="0" applyNumberFormat="1"/>
    <xf numFmtId="188" fontId="0" fillId="0" borderId="0" xfId="0" applyNumberFormat="1"/>
    <xf numFmtId="188" fontId="0" fillId="0" borderId="38" xfId="0" applyNumberFormat="1" applyBorder="1"/>
    <xf numFmtId="188" fontId="0" fillId="0" borderId="0" xfId="1651" applyNumberFormat="1" applyFont="1" applyBorder="1"/>
    <xf numFmtId="37" fontId="10" fillId="0" borderId="0" xfId="1526" applyNumberFormat="1" applyFont="1" applyAlignment="1">
      <alignment horizontal="center"/>
    </xf>
    <xf numFmtId="172" fontId="0" fillId="0" borderId="0" xfId="1" applyNumberFormat="1" applyFont="1"/>
    <xf numFmtId="167" fontId="10" fillId="63" borderId="71" xfId="2" applyNumberFormat="1" applyFill="1" applyBorder="1" applyAlignment="1">
      <alignment horizontal="right"/>
    </xf>
    <xf numFmtId="0" fontId="13" fillId="70" borderId="58" xfId="620" applyFont="1" applyFill="1" applyBorder="1" applyAlignment="1">
      <alignment horizontal="center" vertical="center" wrapText="1"/>
    </xf>
    <xf numFmtId="0" fontId="10" fillId="63" borderId="58" xfId="620" applyFill="1" applyBorder="1" applyAlignment="1">
      <alignment horizontal="right"/>
    </xf>
    <xf numFmtId="172" fontId="10" fillId="63" borderId="58" xfId="1" applyNumberFormat="1" applyFont="1" applyFill="1" applyBorder="1"/>
    <xf numFmtId="0" fontId="10" fillId="63" borderId="50" xfId="75" applyFill="1" applyBorder="1"/>
    <xf numFmtId="0" fontId="10" fillId="63" borderId="52" xfId="75" applyFill="1" applyBorder="1"/>
    <xf numFmtId="0" fontId="10" fillId="63" borderId="58" xfId="75" applyFill="1" applyBorder="1" applyAlignment="1">
      <alignment horizontal="right"/>
    </xf>
    <xf numFmtId="172" fontId="10" fillId="63" borderId="58" xfId="1" applyNumberFormat="1" applyFill="1" applyBorder="1"/>
    <xf numFmtId="0" fontId="10" fillId="63" borderId="32" xfId="75" applyFill="1" applyBorder="1" applyAlignment="1">
      <alignment horizontal="right"/>
    </xf>
    <xf numFmtId="0" fontId="13" fillId="63" borderId="6" xfId="75" applyFont="1" applyFill="1" applyBorder="1" applyAlignment="1">
      <alignment horizontal="right"/>
    </xf>
    <xf numFmtId="0" fontId="13" fillId="63" borderId="58" xfId="75" applyFont="1" applyFill="1" applyBorder="1" applyAlignment="1">
      <alignment horizontal="right"/>
    </xf>
    <xf numFmtId="172" fontId="13" fillId="63" borderId="58" xfId="75" applyNumberFormat="1" applyFont="1" applyFill="1" applyBorder="1"/>
    <xf numFmtId="172" fontId="13" fillId="63" borderId="6" xfId="75" applyNumberFormat="1" applyFont="1" applyFill="1" applyBorder="1"/>
    <xf numFmtId="172" fontId="13" fillId="63" borderId="6" xfId="620" applyNumberFormat="1" applyFont="1" applyFill="1" applyBorder="1"/>
    <xf numFmtId="3" fontId="0" fillId="71" borderId="0" xfId="0" applyNumberFormat="1" applyFill="1" applyAlignment="1">
      <alignment horizontal="center"/>
    </xf>
    <xf numFmtId="3" fontId="11" fillId="71" borderId="1" xfId="0" applyNumberFormat="1" applyFont="1" applyFill="1" applyBorder="1" applyAlignment="1">
      <alignment horizontal="center"/>
    </xf>
    <xf numFmtId="1" fontId="17" fillId="65" borderId="40" xfId="1526" applyNumberFormat="1" applyFont="1" applyFill="1" applyBorder="1" applyAlignment="1">
      <alignment horizontal="center"/>
    </xf>
    <xf numFmtId="0" fontId="77" fillId="68" borderId="41" xfId="1524" applyFont="1" applyFill="1" applyBorder="1" applyAlignment="1">
      <alignment horizontal="center" vertical="center" wrapText="1"/>
    </xf>
    <xf numFmtId="0" fontId="10" fillId="0" borderId="38" xfId="1526" applyFont="1" applyBorder="1" applyAlignment="1">
      <alignment horizontal="center"/>
    </xf>
    <xf numFmtId="0" fontId="10" fillId="4" borderId="0" xfId="0" applyFont="1" applyFill="1"/>
    <xf numFmtId="37" fontId="10" fillId="0" borderId="58" xfId="0" applyNumberFormat="1" applyFont="1" applyBorder="1" applyAlignment="1">
      <alignment horizontal="center"/>
    </xf>
    <xf numFmtId="37" fontId="10" fillId="63" borderId="58" xfId="0" applyNumberFormat="1" applyFont="1" applyFill="1" applyBorder="1" applyAlignment="1">
      <alignment horizontal="center"/>
    </xf>
    <xf numFmtId="0" fontId="12" fillId="0" borderId="58" xfId="0" applyFont="1" applyBorder="1" applyAlignment="1">
      <alignment horizontal="center" vertical="center" wrapText="1"/>
    </xf>
    <xf numFmtId="37" fontId="11" fillId="0" borderId="58" xfId="0" applyNumberFormat="1" applyFont="1" applyBorder="1" applyAlignment="1">
      <alignment horizontal="center"/>
    </xf>
    <xf numFmtId="9" fontId="0" fillId="3" borderId="0" xfId="0" applyNumberFormat="1" applyFill="1" applyAlignment="1">
      <alignment horizontal="center"/>
    </xf>
    <xf numFmtId="172" fontId="10" fillId="0" borderId="0" xfId="1" applyNumberFormat="1" applyFont="1"/>
    <xf numFmtId="172" fontId="10" fillId="0" borderId="0" xfId="1" applyNumberFormat="1" applyFont="1" applyAlignment="1">
      <alignment vertical="center"/>
    </xf>
    <xf numFmtId="172" fontId="77" fillId="68" borderId="26" xfId="1" applyNumberFormat="1" applyFont="1" applyFill="1" applyBorder="1" applyAlignment="1">
      <alignment horizontal="center" vertical="center" wrapText="1"/>
    </xf>
    <xf numFmtId="172" fontId="77" fillId="68" borderId="28" xfId="1" applyNumberFormat="1" applyFont="1" applyFill="1" applyBorder="1" applyAlignment="1">
      <alignment horizontal="center" vertical="center" wrapText="1"/>
    </xf>
    <xf numFmtId="172" fontId="17" fillId="0" borderId="33" xfId="1" applyNumberFormat="1" applyFont="1" applyBorder="1" applyAlignment="1">
      <alignment horizontal="center"/>
    </xf>
    <xf numFmtId="172" fontId="10" fillId="0" borderId="6" xfId="1" applyNumberFormat="1" applyFont="1" applyBorder="1" applyAlignment="1">
      <alignment horizontal="left"/>
    </xf>
    <xf numFmtId="172" fontId="10" fillId="64" borderId="39" xfId="1" applyNumberFormat="1" applyFont="1" applyFill="1" applyBorder="1" applyAlignment="1">
      <alignment horizontal="center"/>
    </xf>
    <xf numFmtId="172" fontId="10" fillId="64" borderId="1" xfId="1" applyNumberFormat="1" applyFont="1" applyFill="1" applyBorder="1" applyAlignment="1">
      <alignment horizontal="center"/>
    </xf>
    <xf numFmtId="172" fontId="10" fillId="65" borderId="39" xfId="1" applyNumberFormat="1" applyFont="1" applyFill="1" applyBorder="1" applyAlignment="1">
      <alignment horizontal="center"/>
    </xf>
    <xf numFmtId="172" fontId="10" fillId="65" borderId="1" xfId="1" applyNumberFormat="1" applyFont="1" applyFill="1" applyBorder="1" applyAlignment="1">
      <alignment horizontal="center"/>
    </xf>
    <xf numFmtId="172" fontId="17" fillId="65" borderId="40" xfId="1" applyNumberFormat="1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37" fontId="10" fillId="0" borderId="0" xfId="0" applyNumberFormat="1" applyFont="1" applyAlignment="1">
      <alignment horizontal="center"/>
    </xf>
    <xf numFmtId="167" fontId="10" fillId="0" borderId="0" xfId="0" applyNumberFormat="1" applyFont="1" applyAlignment="1">
      <alignment horizontal="center"/>
    </xf>
    <xf numFmtId="37" fontId="0" fillId="0" borderId="0" xfId="0" applyNumberFormat="1"/>
    <xf numFmtId="167" fontId="0" fillId="0" borderId="0" xfId="0" applyNumberFormat="1"/>
    <xf numFmtId="169" fontId="0" fillId="0" borderId="0" xfId="0" applyNumberFormat="1"/>
    <xf numFmtId="3" fontId="0" fillId="0" borderId="1" xfId="0" applyNumberFormat="1" applyBorder="1" applyAlignment="1">
      <alignment horizontal="center"/>
    </xf>
    <xf numFmtId="172" fontId="10" fillId="65" borderId="40" xfId="1" applyNumberFormat="1" applyFont="1" applyFill="1" applyBorder="1" applyAlignment="1">
      <alignment horizontal="center"/>
    </xf>
    <xf numFmtId="0" fontId="13" fillId="0" borderId="0" xfId="75" applyFont="1" applyAlignment="1">
      <alignment horizontal="left" vertical="center"/>
    </xf>
    <xf numFmtId="0" fontId="13" fillId="70" borderId="60" xfId="620" applyFont="1" applyFill="1" applyBorder="1" applyAlignment="1">
      <alignment horizontal="center" vertical="center"/>
    </xf>
    <xf numFmtId="0" fontId="13" fillId="70" borderId="60" xfId="620" applyFont="1" applyFill="1" applyBorder="1" applyAlignment="1">
      <alignment horizontal="center" vertical="center" wrapText="1"/>
    </xf>
    <xf numFmtId="37" fontId="10" fillId="0" borderId="58" xfId="0" applyNumberFormat="1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2" xfId="0" applyFill="1" applyBorder="1" applyAlignment="1"/>
    <xf numFmtId="0" fontId="15" fillId="0" borderId="3" xfId="0" applyFont="1" applyFill="1" applyBorder="1" applyAlignment="1">
      <alignment horizontal="center"/>
    </xf>
    <xf numFmtId="0" fontId="15" fillId="0" borderId="3" xfId="0" applyFont="1" applyFill="1" applyBorder="1" applyAlignment="1">
      <alignment horizontal="centerContinuous"/>
    </xf>
    <xf numFmtId="9" fontId="0" fillId="0" borderId="0" xfId="2" applyFont="1" applyFill="1" applyBorder="1" applyAlignment="1"/>
    <xf numFmtId="0" fontId="13" fillId="63" borderId="58" xfId="75" applyFont="1" applyFill="1" applyBorder="1" applyAlignment="1">
      <alignment horizontal="left" vertical="center" wrapText="1"/>
    </xf>
    <xf numFmtId="0" fontId="13" fillId="63" borderId="58" xfId="75" applyFont="1" applyFill="1" applyBorder="1" applyAlignment="1">
      <alignment horizontal="center" vertical="center" wrapText="1"/>
    </xf>
    <xf numFmtId="0" fontId="10" fillId="63" borderId="73" xfId="75" applyFill="1" applyBorder="1" applyAlignment="1">
      <alignment horizontal="left" vertical="center"/>
    </xf>
    <xf numFmtId="0" fontId="10" fillId="63" borderId="72" xfId="75" applyFill="1" applyBorder="1" applyAlignment="1">
      <alignment horizontal="center" vertical="center"/>
    </xf>
    <xf numFmtId="0" fontId="10" fillId="63" borderId="74" xfId="75" applyFill="1" applyBorder="1" applyAlignment="1">
      <alignment horizontal="center" vertical="center"/>
    </xf>
    <xf numFmtId="0" fontId="10" fillId="63" borderId="58" xfId="75" applyFill="1" applyBorder="1" applyAlignment="1">
      <alignment horizontal="left" vertical="center"/>
    </xf>
    <xf numFmtId="174" fontId="10" fillId="63" borderId="58" xfId="1532" applyNumberFormat="1" applyFill="1" applyBorder="1" applyAlignment="1">
      <alignment horizontal="center" vertical="center"/>
    </xf>
    <xf numFmtId="0" fontId="10" fillId="63" borderId="58" xfId="75" applyFill="1" applyBorder="1"/>
    <xf numFmtId="3" fontId="10" fillId="63" borderId="58" xfId="1532" applyNumberFormat="1" applyFill="1" applyBorder="1" applyAlignment="1">
      <alignment horizontal="center" vertical="center"/>
    </xf>
    <xf numFmtId="0" fontId="13" fillId="63" borderId="58" xfId="75" applyFont="1" applyFill="1" applyBorder="1" applyAlignment="1">
      <alignment horizontal="left" vertical="center"/>
    </xf>
    <xf numFmtId="180" fontId="10" fillId="63" borderId="58" xfId="1659" applyNumberFormat="1" applyFont="1" applyFill="1" applyBorder="1" applyAlignment="1">
      <alignment horizontal="center" vertical="center"/>
    </xf>
    <xf numFmtId="181" fontId="10" fillId="63" borderId="58" xfId="1659" applyNumberFormat="1" applyFont="1" applyFill="1" applyBorder="1" applyAlignment="1">
      <alignment horizontal="center" vertical="center"/>
    </xf>
    <xf numFmtId="3" fontId="13" fillId="63" borderId="58" xfId="75" applyNumberFormat="1" applyFont="1" applyFill="1" applyBorder="1" applyAlignment="1">
      <alignment horizontal="center" vertical="center" wrapText="1"/>
    </xf>
    <xf numFmtId="0" fontId="10" fillId="63" borderId="0" xfId="1659" applyFill="1"/>
    <xf numFmtId="0" fontId="10" fillId="63" borderId="58" xfId="75" applyFill="1" applyBorder="1" applyAlignment="1">
      <alignment horizontal="left" wrapText="1"/>
    </xf>
    <xf numFmtId="174" fontId="10" fillId="63" borderId="58" xfId="75" applyNumberFormat="1" applyFill="1" applyBorder="1" applyAlignment="1">
      <alignment horizontal="center" vertical="center"/>
    </xf>
    <xf numFmtId="49" fontId="10" fillId="63" borderId="58" xfId="75" applyNumberFormat="1" applyFill="1" applyBorder="1" applyAlignment="1">
      <alignment horizontal="left" vertical="center"/>
    </xf>
    <xf numFmtId="0" fontId="10" fillId="63" borderId="58" xfId="75" applyFill="1" applyBorder="1" applyAlignment="1">
      <alignment horizontal="center"/>
    </xf>
    <xf numFmtId="3" fontId="10" fillId="63" borderId="58" xfId="75" applyNumberFormat="1" applyFill="1" applyBorder="1" applyAlignment="1">
      <alignment horizontal="center" vertical="center" wrapText="1"/>
    </xf>
    <xf numFmtId="0" fontId="10" fillId="63" borderId="58" xfId="75" applyFill="1" applyBorder="1" applyAlignment="1">
      <alignment horizontal="left" vertical="center" wrapText="1"/>
    </xf>
    <xf numFmtId="3" fontId="10" fillId="63" borderId="58" xfId="75" applyNumberFormat="1" applyFill="1" applyBorder="1" applyAlignment="1">
      <alignment horizontal="center" vertical="center"/>
    </xf>
    <xf numFmtId="0" fontId="10" fillId="63" borderId="58" xfId="75" applyFill="1" applyBorder="1" applyAlignment="1">
      <alignment horizontal="center" vertical="center"/>
    </xf>
    <xf numFmtId="167" fontId="10" fillId="63" borderId="58" xfId="75" applyNumberFormat="1" applyFill="1" applyBorder="1"/>
    <xf numFmtId="3" fontId="10" fillId="63" borderId="58" xfId="75" applyNumberFormat="1" applyFill="1" applyBorder="1"/>
    <xf numFmtId="0" fontId="13" fillId="63" borderId="73" xfId="75" applyFont="1" applyFill="1" applyBorder="1"/>
    <xf numFmtId="3" fontId="10" fillId="63" borderId="74" xfId="75" applyNumberFormat="1" applyFill="1" applyBorder="1"/>
    <xf numFmtId="181" fontId="10" fillId="63" borderId="58" xfId="75" applyNumberFormat="1" applyFill="1" applyBorder="1"/>
    <xf numFmtId="0" fontId="13" fillId="63" borderId="73" xfId="75" applyFont="1" applyFill="1" applyBorder="1" applyAlignment="1">
      <alignment horizontal="left" vertical="center" wrapText="1"/>
    </xf>
    <xf numFmtId="0" fontId="13" fillId="63" borderId="73" xfId="75" applyFont="1" applyFill="1" applyBorder="1" applyAlignment="1">
      <alignment horizontal="center" vertical="center" wrapText="1"/>
    </xf>
    <xf numFmtId="183" fontId="10" fillId="63" borderId="58" xfId="1532" applyNumberFormat="1" applyFill="1" applyBorder="1" applyAlignment="1">
      <alignment horizontal="center" vertical="center"/>
    </xf>
    <xf numFmtId="169" fontId="10" fillId="63" borderId="58" xfId="75" applyNumberFormat="1" applyFill="1" applyBorder="1" applyAlignment="1">
      <alignment horizontal="center"/>
    </xf>
    <xf numFmtId="0" fontId="86" fillId="63" borderId="73" xfId="4" applyFont="1" applyFill="1" applyBorder="1" applyAlignment="1">
      <alignment vertical="center"/>
    </xf>
    <xf numFmtId="0" fontId="86" fillId="63" borderId="72" xfId="4" applyFont="1" applyFill="1" applyBorder="1" applyAlignment="1">
      <alignment vertical="center"/>
    </xf>
    <xf numFmtId="0" fontId="86" fillId="63" borderId="74" xfId="4" applyFont="1" applyFill="1" applyBorder="1" applyAlignment="1">
      <alignment vertical="center"/>
    </xf>
    <xf numFmtId="0" fontId="42" fillId="63" borderId="58" xfId="4" applyFont="1" applyFill="1" applyBorder="1" applyAlignment="1">
      <alignment horizontal="left" vertical="center"/>
    </xf>
    <xf numFmtId="3" fontId="42" fillId="63" borderId="58" xfId="4" applyNumberFormat="1" applyFont="1" applyFill="1" applyBorder="1" applyAlignment="1">
      <alignment horizontal="center" vertical="center" wrapText="1"/>
    </xf>
    <xf numFmtId="0" fontId="13" fillId="63" borderId="73" xfId="4" applyFont="1" applyFill="1" applyBorder="1" applyAlignment="1">
      <alignment vertical="center"/>
    </xf>
    <xf numFmtId="0" fontId="13" fillId="63" borderId="72" xfId="4" applyFont="1" applyFill="1" applyBorder="1" applyAlignment="1">
      <alignment vertical="center"/>
    </xf>
    <xf numFmtId="0" fontId="13" fillId="63" borderId="74" xfId="4" applyFont="1" applyFill="1" applyBorder="1" applyAlignment="1">
      <alignment vertical="center"/>
    </xf>
    <xf numFmtId="0" fontId="10" fillId="63" borderId="58" xfId="620" applyFill="1" applyBorder="1"/>
    <xf numFmtId="183" fontId="10" fillId="63" borderId="58" xfId="4" applyNumberFormat="1" applyFill="1" applyBorder="1" applyAlignment="1">
      <alignment horizontal="center" vertical="center" wrapText="1"/>
    </xf>
    <xf numFmtId="0" fontId="13" fillId="63" borderId="73" xfId="4" applyFont="1" applyFill="1" applyBorder="1" applyAlignment="1">
      <alignment horizontal="left" vertical="center"/>
    </xf>
    <xf numFmtId="183" fontId="13" fillId="63" borderId="58" xfId="4" applyNumberFormat="1" applyFont="1" applyFill="1" applyBorder="1" applyAlignment="1">
      <alignment horizontal="center" vertical="center" wrapText="1"/>
    </xf>
    <xf numFmtId="0" fontId="13" fillId="63" borderId="73" xfId="620" applyFont="1" applyFill="1" applyBorder="1" applyAlignment="1">
      <alignment horizontal="left" vertical="center" wrapText="1"/>
    </xf>
    <xf numFmtId="0" fontId="13" fillId="63" borderId="73" xfId="620" applyFont="1" applyFill="1" applyBorder="1" applyAlignment="1">
      <alignment horizontal="center" vertical="center" wrapText="1"/>
    </xf>
    <xf numFmtId="0" fontId="13" fillId="63" borderId="58" xfId="620" applyFont="1" applyFill="1" applyBorder="1" applyAlignment="1">
      <alignment horizontal="center" vertical="center" wrapText="1"/>
    </xf>
    <xf numFmtId="0" fontId="0" fillId="63" borderId="58" xfId="4" applyFont="1" applyFill="1" applyBorder="1" applyAlignment="1">
      <alignment horizontal="left" vertical="center" wrapText="1"/>
    </xf>
    <xf numFmtId="3" fontId="0" fillId="63" borderId="58" xfId="4" applyNumberFormat="1" applyFont="1" applyFill="1" applyBorder="1" applyAlignment="1">
      <alignment horizontal="center" vertical="center" wrapText="1"/>
    </xf>
    <xf numFmtId="0" fontId="10" fillId="0" borderId="0" xfId="1659"/>
    <xf numFmtId="0" fontId="13" fillId="63" borderId="58" xfId="620" applyFont="1" applyFill="1" applyBorder="1" applyAlignment="1">
      <alignment horizontal="left" vertical="center" wrapText="1"/>
    </xf>
    <xf numFmtId="174" fontId="10" fillId="63" borderId="58" xfId="75" applyNumberFormat="1" applyFill="1" applyBorder="1" applyAlignment="1">
      <alignment horizontal="center" vertical="center" wrapText="1"/>
    </xf>
    <xf numFmtId="0" fontId="13" fillId="0" borderId="58" xfId="75" applyFont="1" applyBorder="1" applyAlignment="1">
      <alignment horizontal="center" vertical="center" wrapText="1"/>
    </xf>
    <xf numFmtId="9" fontId="10" fillId="0" borderId="58" xfId="75" applyNumberFormat="1" applyBorder="1" applyAlignment="1">
      <alignment horizontal="center" vertical="center" wrapText="1"/>
    </xf>
    <xf numFmtId="181" fontId="10" fillId="63" borderId="58" xfId="75" applyNumberFormat="1" applyFill="1" applyBorder="1" applyAlignment="1">
      <alignment horizontal="center" vertical="center" wrapText="1"/>
    </xf>
    <xf numFmtId="184" fontId="10" fillId="63" borderId="58" xfId="75" applyNumberFormat="1" applyFill="1" applyBorder="1" applyAlignment="1">
      <alignment horizontal="center" vertical="center" wrapText="1"/>
    </xf>
    <xf numFmtId="174" fontId="10" fillId="0" borderId="0" xfId="1659" applyNumberFormat="1"/>
    <xf numFmtId="171" fontId="10" fillId="63" borderId="58" xfId="2" applyNumberFormat="1" applyFont="1" applyFill="1" applyBorder="1" applyAlignment="1">
      <alignment horizontal="center" vertical="center"/>
    </xf>
    <xf numFmtId="0" fontId="10" fillId="63" borderId="73" xfId="75" applyFill="1" applyBorder="1" applyAlignment="1">
      <alignment vertical="center"/>
    </xf>
    <xf numFmtId="171" fontId="10" fillId="63" borderId="72" xfId="2" applyNumberFormat="1" applyFont="1" applyFill="1" applyBorder="1" applyAlignment="1">
      <alignment horizontal="center" vertical="center"/>
    </xf>
    <xf numFmtId="171" fontId="10" fillId="63" borderId="74" xfId="2" applyNumberFormat="1" applyFont="1" applyFill="1" applyBorder="1" applyAlignment="1">
      <alignment horizontal="center" vertical="center"/>
    </xf>
    <xf numFmtId="185" fontId="13" fillId="63" borderId="58" xfId="75" applyNumberFormat="1" applyFont="1" applyFill="1" applyBorder="1" applyAlignment="1">
      <alignment horizontal="center" vertical="center" wrapText="1"/>
    </xf>
    <xf numFmtId="183" fontId="10" fillId="63" borderId="58" xfId="75" applyNumberFormat="1" applyFill="1" applyBorder="1" applyAlignment="1">
      <alignment horizontal="center" vertical="center" wrapText="1"/>
    </xf>
    <xf numFmtId="0" fontId="13" fillId="63" borderId="58" xfId="75" applyFont="1" applyFill="1" applyBorder="1" applyAlignment="1">
      <alignment vertical="center"/>
    </xf>
    <xf numFmtId="183" fontId="13" fillId="63" borderId="58" xfId="1532" applyNumberFormat="1" applyFont="1" applyFill="1" applyBorder="1" applyAlignment="1">
      <alignment horizontal="center" vertical="center"/>
    </xf>
    <xf numFmtId="0" fontId="10" fillId="63" borderId="58" xfId="75" applyFill="1" applyBorder="1" applyAlignment="1">
      <alignment vertical="center"/>
    </xf>
    <xf numFmtId="169" fontId="10" fillId="63" borderId="58" xfId="75" applyNumberFormat="1" applyFill="1" applyBorder="1" applyAlignment="1">
      <alignment horizontal="center" vertical="center"/>
    </xf>
    <xf numFmtId="0" fontId="10" fillId="63" borderId="50" xfId="1616" applyFill="1" applyBorder="1"/>
    <xf numFmtId="3" fontId="10" fillId="63" borderId="58" xfId="75" applyNumberFormat="1" applyFill="1" applyBorder="1" applyAlignment="1">
      <alignment horizontal="left" vertical="center"/>
    </xf>
    <xf numFmtId="167" fontId="10" fillId="63" borderId="58" xfId="2" applyNumberFormat="1" applyFill="1" applyBorder="1"/>
    <xf numFmtId="0" fontId="10" fillId="63" borderId="58" xfId="620" applyFill="1" applyBorder="1" applyAlignment="1">
      <alignment horizontal="center" vertical="center"/>
    </xf>
    <xf numFmtId="187" fontId="10" fillId="63" borderId="58" xfId="620" applyNumberFormat="1" applyFill="1" applyBorder="1"/>
    <xf numFmtId="3" fontId="10" fillId="63" borderId="58" xfId="620" applyNumberFormat="1" applyFill="1" applyBorder="1"/>
    <xf numFmtId="0" fontId="13" fillId="70" borderId="58" xfId="620" applyFont="1" applyFill="1" applyBorder="1"/>
    <xf numFmtId="0" fontId="13" fillId="70" borderId="58" xfId="620" applyFont="1" applyFill="1" applyBorder="1" applyAlignment="1">
      <alignment horizontal="center" vertical="center"/>
    </xf>
    <xf numFmtId="0" fontId="10" fillId="70" borderId="58" xfId="620" applyFill="1" applyBorder="1"/>
    <xf numFmtId="172" fontId="10" fillId="63" borderId="58" xfId="620" applyNumberFormat="1" applyFill="1" applyBorder="1" applyAlignment="1">
      <alignment horizontal="center" vertical="center"/>
    </xf>
    <xf numFmtId="167" fontId="10" fillId="63" borderId="58" xfId="2" applyNumberFormat="1" applyFill="1" applyBorder="1" applyAlignment="1">
      <alignment horizontal="right" vertical="center"/>
    </xf>
    <xf numFmtId="44" fontId="10" fillId="0" borderId="58" xfId="1616" applyNumberFormat="1" applyBorder="1"/>
    <xf numFmtId="172" fontId="0" fillId="0" borderId="58" xfId="1" applyNumberFormat="1" applyFont="1" applyBorder="1"/>
    <xf numFmtId="172" fontId="10" fillId="4" borderId="58" xfId="1" applyNumberFormat="1" applyFont="1" applyFill="1" applyBorder="1"/>
    <xf numFmtId="172" fontId="0" fillId="4" borderId="58" xfId="1" applyNumberFormat="1" applyFont="1" applyFill="1" applyBorder="1"/>
    <xf numFmtId="172" fontId="10" fillId="4" borderId="32" xfId="1" applyNumberFormat="1" applyFont="1" applyFill="1" applyBorder="1"/>
    <xf numFmtId="172" fontId="10" fillId="4" borderId="6" xfId="620" applyNumberFormat="1" applyFill="1" applyBorder="1"/>
    <xf numFmtId="0" fontId="10" fillId="63" borderId="0" xfId="1616" applyFill="1"/>
    <xf numFmtId="0" fontId="10" fillId="0" borderId="0" xfId="1616"/>
    <xf numFmtId="0" fontId="10" fillId="63" borderId="58" xfId="75" applyFont="1" applyFill="1" applyBorder="1" applyAlignment="1">
      <alignment horizontal="left" vertical="center"/>
    </xf>
    <xf numFmtId="3" fontId="10" fillId="0" borderId="0" xfId="0" applyNumberFormat="1" applyFont="1" applyFill="1" applyAlignment="1">
      <alignment horizontal="center"/>
    </xf>
    <xf numFmtId="0" fontId="89" fillId="0" borderId="0" xfId="0" applyFont="1" applyAlignment="1">
      <alignment horizontal="left"/>
    </xf>
    <xf numFmtId="190" fontId="0" fillId="0" borderId="0" xfId="0" applyNumberFormat="1"/>
    <xf numFmtId="0" fontId="13" fillId="63" borderId="0" xfId="75" applyFont="1" applyFill="1" applyBorder="1" applyAlignment="1">
      <alignment horizontal="left" vertical="center"/>
    </xf>
    <xf numFmtId="0" fontId="10" fillId="63" borderId="0" xfId="75" applyFill="1" applyBorder="1" applyAlignment="1">
      <alignment horizontal="center" vertical="center"/>
    </xf>
    <xf numFmtId="0" fontId="10" fillId="63" borderId="0" xfId="620" applyFill="1" applyBorder="1"/>
    <xf numFmtId="0" fontId="13" fillId="0" borderId="0" xfId="75" applyFont="1" applyBorder="1" applyAlignment="1">
      <alignment horizontal="left" vertical="center"/>
    </xf>
    <xf numFmtId="0" fontId="13" fillId="63" borderId="0" xfId="620" applyFont="1" applyFill="1" applyBorder="1" applyAlignment="1">
      <alignment horizontal="center" vertical="center" wrapText="1"/>
    </xf>
    <xf numFmtId="0" fontId="13" fillId="0" borderId="0" xfId="75" applyFont="1" applyBorder="1" applyAlignment="1">
      <alignment vertical="center"/>
    </xf>
    <xf numFmtId="0" fontId="13" fillId="70" borderId="0" xfId="620" applyFont="1" applyFill="1" applyBorder="1" applyAlignment="1">
      <alignment horizontal="center" vertical="center" wrapText="1"/>
    </xf>
    <xf numFmtId="172" fontId="10" fillId="63" borderId="0" xfId="1" applyNumberFormat="1" applyFill="1" applyBorder="1"/>
    <xf numFmtId="0" fontId="13" fillId="70" borderId="0" xfId="620" applyFont="1" applyFill="1" applyBorder="1" applyAlignment="1">
      <alignment horizontal="center" vertical="center"/>
    </xf>
    <xf numFmtId="167" fontId="10" fillId="63" borderId="0" xfId="2" applyNumberFormat="1" applyFill="1" applyBorder="1" applyAlignment="1">
      <alignment horizontal="right" vertical="center"/>
    </xf>
    <xf numFmtId="3" fontId="10" fillId="4" borderId="58" xfId="75" applyNumberFormat="1" applyFill="1" applyBorder="1" applyAlignment="1">
      <alignment horizontal="center" vertical="center"/>
    </xf>
    <xf numFmtId="3" fontId="10" fillId="4" borderId="58" xfId="1532" applyNumberFormat="1" applyFill="1" applyBorder="1" applyAlignment="1">
      <alignment horizontal="center" vertical="center"/>
    </xf>
    <xf numFmtId="166" fontId="0" fillId="0" borderId="0" xfId="1" applyFont="1"/>
    <xf numFmtId="3" fontId="10" fillId="0" borderId="58" xfId="1532" applyNumberFormat="1" applyFill="1" applyBorder="1" applyAlignment="1">
      <alignment horizontal="center" vertical="center"/>
    </xf>
    <xf numFmtId="3" fontId="10" fillId="0" borderId="72" xfId="1532" applyNumberFormat="1" applyFill="1" applyBorder="1" applyAlignment="1">
      <alignment horizontal="center" vertical="center"/>
    </xf>
    <xf numFmtId="186" fontId="10" fillId="0" borderId="72" xfId="75" applyNumberFormat="1" applyFill="1" applyBorder="1" applyAlignment="1">
      <alignment horizontal="center" vertical="center"/>
    </xf>
    <xf numFmtId="186" fontId="10" fillId="0" borderId="58" xfId="75" applyNumberFormat="1" applyFill="1" applyBorder="1" applyAlignment="1">
      <alignment horizontal="center" vertical="center" wrapText="1"/>
    </xf>
    <xf numFmtId="3" fontId="10" fillId="0" borderId="58" xfId="75" applyNumberFormat="1" applyFill="1" applyBorder="1" applyAlignment="1">
      <alignment horizontal="center"/>
    </xf>
    <xf numFmtId="0" fontId="10" fillId="0" borderId="58" xfId="75" applyFill="1" applyBorder="1" applyAlignment="1">
      <alignment horizontal="center"/>
    </xf>
    <xf numFmtId="3" fontId="10" fillId="0" borderId="58" xfId="75" applyNumberFormat="1" applyFill="1" applyBorder="1" applyAlignment="1">
      <alignment horizontal="center" vertical="center" wrapText="1"/>
    </xf>
    <xf numFmtId="0" fontId="13" fillId="0" borderId="0" xfId="75" applyFont="1" applyFill="1" applyAlignment="1">
      <alignment horizontal="left" vertical="center"/>
    </xf>
    <xf numFmtId="183" fontId="10" fillId="0" borderId="58" xfId="4" applyNumberFormat="1" applyFill="1" applyBorder="1" applyAlignment="1">
      <alignment horizontal="center" vertical="center" wrapText="1"/>
    </xf>
    <xf numFmtId="183" fontId="13" fillId="0" borderId="58" xfId="4" applyNumberFormat="1" applyFont="1" applyFill="1" applyBorder="1" applyAlignment="1">
      <alignment horizontal="center" vertical="center" wrapText="1"/>
    </xf>
    <xf numFmtId="172" fontId="0" fillId="0" borderId="0" xfId="1" applyNumberFormat="1" applyFont="1" applyFill="1" applyBorder="1" applyAlignment="1"/>
    <xf numFmtId="172" fontId="0" fillId="0" borderId="2" xfId="1" applyNumberFormat="1" applyFont="1" applyFill="1" applyBorder="1" applyAlignment="1"/>
    <xf numFmtId="186" fontId="0" fillId="0" borderId="0" xfId="0" applyNumberFormat="1"/>
    <xf numFmtId="9" fontId="0" fillId="0" borderId="0" xfId="2" applyFont="1"/>
    <xf numFmtId="0" fontId="13" fillId="63" borderId="47" xfId="4" applyFont="1" applyFill="1" applyBorder="1" applyAlignment="1">
      <alignment horizontal="left" vertical="center"/>
    </xf>
    <xf numFmtId="0" fontId="13" fillId="63" borderId="48" xfId="4" applyFont="1" applyFill="1" applyBorder="1" applyAlignment="1">
      <alignment horizontal="left" vertical="center"/>
    </xf>
    <xf numFmtId="0" fontId="13" fillId="63" borderId="49" xfId="4" applyFont="1" applyFill="1" applyBorder="1" applyAlignment="1">
      <alignment horizontal="left" vertical="center"/>
    </xf>
    <xf numFmtId="0" fontId="13" fillId="63" borderId="47" xfId="75" applyFont="1" applyFill="1" applyBorder="1" applyAlignment="1">
      <alignment horizontal="left" vertical="center"/>
    </xf>
    <xf numFmtId="0" fontId="13" fillId="63" borderId="48" xfId="75" applyFont="1" applyFill="1" applyBorder="1" applyAlignment="1">
      <alignment horizontal="left" vertical="center"/>
    </xf>
    <xf numFmtId="0" fontId="13" fillId="63" borderId="49" xfId="75" applyFont="1" applyFill="1" applyBorder="1" applyAlignment="1">
      <alignment horizontal="left" vertical="center"/>
    </xf>
    <xf numFmtId="0" fontId="13" fillId="0" borderId="47" xfId="75" applyFont="1" applyBorder="1" applyAlignment="1">
      <alignment horizontal="left" vertical="center"/>
    </xf>
    <xf numFmtId="0" fontId="13" fillId="0" borderId="48" xfId="75" applyFont="1" applyBorder="1" applyAlignment="1">
      <alignment horizontal="left" vertical="center"/>
    </xf>
    <xf numFmtId="0" fontId="13" fillId="0" borderId="49" xfId="75" applyFont="1" applyBorder="1" applyAlignment="1">
      <alignment horizontal="left" vertical="center"/>
    </xf>
    <xf numFmtId="0" fontId="13" fillId="0" borderId="0" xfId="75" applyFont="1" applyAlignment="1">
      <alignment horizontal="left" vertical="center"/>
    </xf>
    <xf numFmtId="0" fontId="13" fillId="63" borderId="46" xfId="75" applyFont="1" applyFill="1" applyBorder="1" applyAlignment="1">
      <alignment horizontal="left" vertical="center"/>
    </xf>
    <xf numFmtId="0" fontId="13" fillId="0" borderId="51" xfId="4" applyFont="1" applyBorder="1" applyAlignment="1">
      <alignment horizontal="left" vertical="center"/>
    </xf>
    <xf numFmtId="0" fontId="13" fillId="0" borderId="38" xfId="4" applyFont="1" applyBorder="1" applyAlignment="1">
      <alignment horizontal="left" vertical="center"/>
    </xf>
    <xf numFmtId="0" fontId="13" fillId="63" borderId="46" xfId="75" applyFont="1" applyFill="1" applyBorder="1" applyAlignment="1">
      <alignment horizontal="left" wrapText="1"/>
    </xf>
    <xf numFmtId="0" fontId="13" fillId="63" borderId="38" xfId="75" applyFont="1" applyFill="1" applyBorder="1" applyAlignment="1">
      <alignment horizontal="left" vertical="center"/>
    </xf>
    <xf numFmtId="3" fontId="13" fillId="63" borderId="47" xfId="0" applyNumberFormat="1" applyFont="1" applyFill="1" applyBorder="1" applyAlignment="1">
      <alignment horizontal="left"/>
    </xf>
    <xf numFmtId="3" fontId="13" fillId="63" borderId="48" xfId="0" applyNumberFormat="1" applyFont="1" applyFill="1" applyBorder="1" applyAlignment="1">
      <alignment horizontal="left"/>
    </xf>
    <xf numFmtId="3" fontId="13" fillId="63" borderId="49" xfId="0" applyNumberFormat="1" applyFont="1" applyFill="1" applyBorder="1" applyAlignment="1">
      <alignment horizontal="left"/>
    </xf>
    <xf numFmtId="0" fontId="13" fillId="0" borderId="38" xfId="75" applyFont="1" applyBorder="1" applyAlignment="1">
      <alignment horizontal="left" vertical="center"/>
    </xf>
    <xf numFmtId="0" fontId="13" fillId="0" borderId="38" xfId="75" applyFont="1" applyBorder="1" applyAlignment="1">
      <alignment horizontal="left" vertical="center" wrapText="1"/>
    </xf>
    <xf numFmtId="0" fontId="13" fillId="70" borderId="61" xfId="620" applyFont="1" applyFill="1" applyBorder="1" applyAlignment="1">
      <alignment horizontal="center" vertical="center"/>
    </xf>
    <xf numFmtId="0" fontId="13" fillId="70" borderId="39" xfId="620" applyFont="1" applyFill="1" applyBorder="1" applyAlignment="1">
      <alignment horizontal="center" vertical="center"/>
    </xf>
    <xf numFmtId="0" fontId="13" fillId="70" borderId="60" xfId="620" applyFont="1" applyFill="1" applyBorder="1" applyAlignment="1">
      <alignment horizontal="center" vertical="center"/>
    </xf>
    <xf numFmtId="0" fontId="13" fillId="70" borderId="46" xfId="620" applyFont="1" applyFill="1" applyBorder="1" applyAlignment="1">
      <alignment horizontal="center" vertical="center"/>
    </xf>
    <xf numFmtId="0" fontId="13" fillId="70" borderId="60" xfId="620" applyFont="1" applyFill="1" applyBorder="1" applyAlignment="1">
      <alignment horizontal="center" vertical="center" wrapText="1"/>
    </xf>
    <xf numFmtId="0" fontId="13" fillId="70" borderId="66" xfId="620" applyFont="1" applyFill="1" applyBorder="1" applyAlignment="1">
      <alignment horizontal="center" vertical="center" wrapText="1"/>
    </xf>
    <xf numFmtId="0" fontId="13" fillId="63" borderId="75" xfId="75" applyFont="1" applyFill="1" applyBorder="1" applyAlignment="1">
      <alignment horizontal="left" vertical="center"/>
    </xf>
    <xf numFmtId="0" fontId="13" fillId="63" borderId="76" xfId="75" applyFont="1" applyFill="1" applyBorder="1" applyAlignment="1">
      <alignment horizontal="left" vertical="center"/>
    </xf>
    <xf numFmtId="3" fontId="13" fillId="63" borderId="75" xfId="1616" applyNumberFormat="1" applyFont="1" applyFill="1" applyBorder="1" applyAlignment="1">
      <alignment horizontal="left"/>
    </xf>
    <xf numFmtId="3" fontId="13" fillId="63" borderId="76" xfId="1616" applyNumberFormat="1" applyFont="1" applyFill="1" applyBorder="1" applyAlignment="1">
      <alignment horizontal="left"/>
    </xf>
    <xf numFmtId="0" fontId="13" fillId="70" borderId="58" xfId="620" applyFont="1" applyFill="1" applyBorder="1" applyAlignment="1">
      <alignment horizontal="center" vertical="center"/>
    </xf>
    <xf numFmtId="0" fontId="13" fillId="63" borderId="73" xfId="75" applyFont="1" applyFill="1" applyBorder="1" applyAlignment="1">
      <alignment horizontal="left" vertical="center"/>
    </xf>
    <xf numFmtId="0" fontId="13" fillId="63" borderId="72" xfId="75" applyFont="1" applyFill="1" applyBorder="1" applyAlignment="1">
      <alignment horizontal="left" vertical="center"/>
    </xf>
    <xf numFmtId="0" fontId="13" fillId="63" borderId="74" xfId="75" applyFont="1" applyFill="1" applyBorder="1" applyAlignment="1">
      <alignment horizontal="left" vertical="center"/>
    </xf>
    <xf numFmtId="0" fontId="13" fillId="63" borderId="50" xfId="75" applyFont="1" applyFill="1" applyBorder="1" applyAlignment="1">
      <alignment horizontal="left" vertical="center"/>
    </xf>
    <xf numFmtId="0" fontId="13" fillId="63" borderId="0" xfId="75" applyFont="1" applyFill="1" applyBorder="1" applyAlignment="1">
      <alignment horizontal="left" vertical="center"/>
    </xf>
    <xf numFmtId="0" fontId="13" fillId="0" borderId="73" xfId="75" applyFont="1" applyBorder="1" applyAlignment="1">
      <alignment horizontal="left" vertical="center"/>
    </xf>
    <xf numFmtId="0" fontId="13" fillId="0" borderId="72" xfId="75" applyFont="1" applyBorder="1" applyAlignment="1">
      <alignment horizontal="left" vertical="center"/>
    </xf>
    <xf numFmtId="0" fontId="13" fillId="63" borderId="73" xfId="4" applyFont="1" applyFill="1" applyBorder="1" applyAlignment="1">
      <alignment horizontal="left" vertical="center"/>
    </xf>
    <xf numFmtId="0" fontId="13" fillId="63" borderId="72" xfId="4" applyFont="1" applyFill="1" applyBorder="1" applyAlignment="1">
      <alignment horizontal="left" vertical="center"/>
    </xf>
    <xf numFmtId="0" fontId="13" fillId="63" borderId="74" xfId="4" applyFont="1" applyFill="1" applyBorder="1" applyAlignment="1">
      <alignment horizontal="left" vertical="center"/>
    </xf>
    <xf numFmtId="0" fontId="13" fillId="0" borderId="51" xfId="75" applyFont="1" applyBorder="1" applyAlignment="1">
      <alignment horizontal="left" vertical="center"/>
    </xf>
    <xf numFmtId="0" fontId="13" fillId="63" borderId="58" xfId="75" applyFont="1" applyFill="1" applyBorder="1" applyAlignment="1">
      <alignment horizontal="left" vertical="center"/>
    </xf>
    <xf numFmtId="0" fontId="13" fillId="63" borderId="58" xfId="75" applyFont="1" applyFill="1" applyBorder="1" applyAlignment="1">
      <alignment horizontal="left" wrapText="1"/>
    </xf>
    <xf numFmtId="0" fontId="13" fillId="0" borderId="0" xfId="75" applyFont="1" applyFill="1" applyAlignment="1">
      <alignment horizontal="left" vertical="center"/>
    </xf>
    <xf numFmtId="0" fontId="83" fillId="67" borderId="50" xfId="1524" applyFont="1" applyFill="1" applyBorder="1" applyAlignment="1">
      <alignment horizontal="center" vertical="center"/>
    </xf>
    <xf numFmtId="0" fontId="83" fillId="67" borderId="0" xfId="1524" applyFont="1" applyFill="1" applyBorder="1" applyAlignment="1">
      <alignment horizontal="center" vertical="center"/>
    </xf>
    <xf numFmtId="0" fontId="83" fillId="67" borderId="0" xfId="1524" applyFont="1" applyFill="1" applyAlignment="1">
      <alignment horizontal="center" vertical="center" wrapText="1"/>
    </xf>
    <xf numFmtId="0" fontId="83" fillId="67" borderId="1" xfId="1524" applyFont="1" applyFill="1" applyBorder="1" applyAlignment="1">
      <alignment horizontal="center" vertical="center" wrapText="1"/>
    </xf>
    <xf numFmtId="49" fontId="77" fillId="68" borderId="43" xfId="1524" applyNumberFormat="1" applyFont="1" applyFill="1" applyBorder="1" applyAlignment="1">
      <alignment horizontal="center" vertical="center" wrapText="1"/>
    </xf>
    <xf numFmtId="0" fontId="77" fillId="68" borderId="38" xfId="1524" applyFont="1" applyFill="1" applyBorder="1" applyAlignment="1">
      <alignment horizontal="center" vertical="center" wrapText="1"/>
    </xf>
    <xf numFmtId="0" fontId="77" fillId="68" borderId="42" xfId="1524" applyFont="1" applyFill="1" applyBorder="1" applyAlignment="1">
      <alignment horizontal="center" vertical="center" wrapText="1"/>
    </xf>
    <xf numFmtId="49" fontId="77" fillId="68" borderId="44" xfId="1524" applyNumberFormat="1" applyFont="1" applyFill="1" applyBorder="1" applyAlignment="1">
      <alignment horizontal="center" vertical="center" wrapText="1"/>
    </xf>
    <xf numFmtId="0" fontId="77" fillId="68" borderId="0" xfId="1524" applyFont="1" applyFill="1" applyAlignment="1">
      <alignment horizontal="center" vertical="center" wrapText="1"/>
    </xf>
    <xf numFmtId="0" fontId="77" fillId="68" borderId="45" xfId="1524" applyFont="1" applyFill="1" applyBorder="1" applyAlignment="1">
      <alignment horizontal="center" vertical="center" wrapText="1"/>
    </xf>
    <xf numFmtId="0" fontId="77" fillId="68" borderId="43" xfId="1524" applyFont="1" applyFill="1" applyBorder="1" applyAlignment="1">
      <alignment horizontal="center" vertical="center" wrapText="1"/>
    </xf>
    <xf numFmtId="0" fontId="83" fillId="67" borderId="50" xfId="1524" applyFont="1" applyFill="1" applyBorder="1" applyAlignment="1">
      <alignment horizontal="center" vertical="center" wrapText="1"/>
    </xf>
    <xf numFmtId="0" fontId="0" fillId="39" borderId="0" xfId="0" applyFill="1" applyAlignment="1">
      <alignment horizontal="center"/>
    </xf>
    <xf numFmtId="3" fontId="10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</cellXfs>
  <cellStyles count="1660">
    <cellStyle name="$" xfId="14"/>
    <cellStyle name="$.00" xfId="15"/>
    <cellStyle name="$_9. Rev2Cost_GDPIPI" xfId="16"/>
    <cellStyle name="$_lists" xfId="17"/>
    <cellStyle name="$_lists_4. Current Monthly Fixed Charge" xfId="18"/>
    <cellStyle name="$_Sheet4" xfId="19"/>
    <cellStyle name="$M" xfId="20"/>
    <cellStyle name="$M.00" xfId="21"/>
    <cellStyle name="$M_9. Rev2Cost_GDPIPI" xfId="22"/>
    <cellStyle name="20% - Accent1 10" xfId="104"/>
    <cellStyle name="20% - Accent1 11" xfId="105"/>
    <cellStyle name="20% - Accent1 12" xfId="106"/>
    <cellStyle name="20% - Accent1 13" xfId="107"/>
    <cellStyle name="20% - Accent1 14" xfId="108"/>
    <cellStyle name="20% - Accent1 15" xfId="109"/>
    <cellStyle name="20% - Accent1 16" xfId="769"/>
    <cellStyle name="20% - Accent1 2" xfId="23"/>
    <cellStyle name="20% - Accent1 2 2" xfId="815"/>
    <cellStyle name="20% - Accent1 2 2 2" xfId="1587"/>
    <cellStyle name="20% - Accent1 2 3" xfId="110"/>
    <cellStyle name="20% - Accent1 2 3 2" xfId="1620"/>
    <cellStyle name="20% - Accent1 2 4" xfId="1551"/>
    <cellStyle name="20% - Accent1 3" xfId="111"/>
    <cellStyle name="20% - Accent1 4" xfId="112"/>
    <cellStyle name="20% - Accent1 5" xfId="113"/>
    <cellStyle name="20% - Accent1 6" xfId="114"/>
    <cellStyle name="20% - Accent1 7" xfId="115"/>
    <cellStyle name="20% - Accent1 8" xfId="116"/>
    <cellStyle name="20% - Accent1 9" xfId="117"/>
    <cellStyle name="20% - Accent2 10" xfId="118"/>
    <cellStyle name="20% - Accent2 11" xfId="119"/>
    <cellStyle name="20% - Accent2 12" xfId="120"/>
    <cellStyle name="20% - Accent2 13" xfId="121"/>
    <cellStyle name="20% - Accent2 14" xfId="122"/>
    <cellStyle name="20% - Accent2 15" xfId="123"/>
    <cellStyle name="20% - Accent2 16" xfId="770"/>
    <cellStyle name="20% - Accent2 2" xfId="24"/>
    <cellStyle name="20% - Accent2 2 2" xfId="819"/>
    <cellStyle name="20% - Accent2 2 2 2" xfId="1589"/>
    <cellStyle name="20% - Accent2 2 3" xfId="124"/>
    <cellStyle name="20% - Accent2 2 3 2" xfId="1622"/>
    <cellStyle name="20% - Accent2 2 4" xfId="1553"/>
    <cellStyle name="20% - Accent2 3" xfId="125"/>
    <cellStyle name="20% - Accent2 4" xfId="126"/>
    <cellStyle name="20% - Accent2 5" xfId="127"/>
    <cellStyle name="20% - Accent2 6" xfId="128"/>
    <cellStyle name="20% - Accent2 7" xfId="129"/>
    <cellStyle name="20% - Accent2 8" xfId="130"/>
    <cellStyle name="20% - Accent2 9" xfId="131"/>
    <cellStyle name="20% - Accent3 10" xfId="132"/>
    <cellStyle name="20% - Accent3 11" xfId="133"/>
    <cellStyle name="20% - Accent3 12" xfId="134"/>
    <cellStyle name="20% - Accent3 13" xfId="135"/>
    <cellStyle name="20% - Accent3 14" xfId="136"/>
    <cellStyle name="20% - Accent3 15" xfId="137"/>
    <cellStyle name="20% - Accent3 16" xfId="771"/>
    <cellStyle name="20% - Accent3 2" xfId="25"/>
    <cellStyle name="20% - Accent3 2 2" xfId="823"/>
    <cellStyle name="20% - Accent3 2 2 2" xfId="1591"/>
    <cellStyle name="20% - Accent3 2 3" xfId="138"/>
    <cellStyle name="20% - Accent3 2 3 2" xfId="1624"/>
    <cellStyle name="20% - Accent3 2 4" xfId="1555"/>
    <cellStyle name="20% - Accent3 3" xfId="139"/>
    <cellStyle name="20% - Accent3 4" xfId="140"/>
    <cellStyle name="20% - Accent3 5" xfId="141"/>
    <cellStyle name="20% - Accent3 6" xfId="142"/>
    <cellStyle name="20% - Accent3 7" xfId="143"/>
    <cellStyle name="20% - Accent3 8" xfId="144"/>
    <cellStyle name="20% - Accent3 9" xfId="145"/>
    <cellStyle name="20% - Accent4 10" xfId="146"/>
    <cellStyle name="20% - Accent4 11" xfId="147"/>
    <cellStyle name="20% - Accent4 12" xfId="148"/>
    <cellStyle name="20% - Accent4 13" xfId="149"/>
    <cellStyle name="20% - Accent4 14" xfId="150"/>
    <cellStyle name="20% - Accent4 15" xfId="151"/>
    <cellStyle name="20% - Accent4 16" xfId="772"/>
    <cellStyle name="20% - Accent4 2" xfId="26"/>
    <cellStyle name="20% - Accent4 2 2" xfId="827"/>
    <cellStyle name="20% - Accent4 2 2 2" xfId="1593"/>
    <cellStyle name="20% - Accent4 2 3" xfId="152"/>
    <cellStyle name="20% - Accent4 2 3 2" xfId="1626"/>
    <cellStyle name="20% - Accent4 2 4" xfId="1557"/>
    <cellStyle name="20% - Accent4 3" xfId="153"/>
    <cellStyle name="20% - Accent4 4" xfId="154"/>
    <cellStyle name="20% - Accent4 5" xfId="155"/>
    <cellStyle name="20% - Accent4 6" xfId="156"/>
    <cellStyle name="20% - Accent4 7" xfId="157"/>
    <cellStyle name="20% - Accent4 8" xfId="158"/>
    <cellStyle name="20% - Accent4 9" xfId="159"/>
    <cellStyle name="20% - Accent5 10" xfId="160"/>
    <cellStyle name="20% - Accent5 11" xfId="161"/>
    <cellStyle name="20% - Accent5 12" xfId="162"/>
    <cellStyle name="20% - Accent5 13" xfId="163"/>
    <cellStyle name="20% - Accent5 14" xfId="164"/>
    <cellStyle name="20% - Accent5 15" xfId="165"/>
    <cellStyle name="20% - Accent5 16" xfId="773"/>
    <cellStyle name="20% - Accent5 2" xfId="27"/>
    <cellStyle name="20% - Accent5 2 2" xfId="831"/>
    <cellStyle name="20% - Accent5 2 2 2" xfId="1595"/>
    <cellStyle name="20% - Accent5 2 3" xfId="166"/>
    <cellStyle name="20% - Accent5 2 3 2" xfId="1628"/>
    <cellStyle name="20% - Accent5 2 4" xfId="1560"/>
    <cellStyle name="20% - Accent5 3" xfId="167"/>
    <cellStyle name="20% - Accent5 4" xfId="168"/>
    <cellStyle name="20% - Accent5 5" xfId="169"/>
    <cellStyle name="20% - Accent5 6" xfId="170"/>
    <cellStyle name="20% - Accent5 7" xfId="171"/>
    <cellStyle name="20% - Accent5 8" xfId="172"/>
    <cellStyle name="20% - Accent5 9" xfId="173"/>
    <cellStyle name="20% - Accent6 10" xfId="174"/>
    <cellStyle name="20% - Accent6 11" xfId="175"/>
    <cellStyle name="20% - Accent6 12" xfId="176"/>
    <cellStyle name="20% - Accent6 13" xfId="177"/>
    <cellStyle name="20% - Accent6 14" xfId="178"/>
    <cellStyle name="20% - Accent6 15" xfId="179"/>
    <cellStyle name="20% - Accent6 16" xfId="774"/>
    <cellStyle name="20% - Accent6 2" xfId="28"/>
    <cellStyle name="20% - Accent6 2 2" xfId="835"/>
    <cellStyle name="20% - Accent6 2 2 2" xfId="1597"/>
    <cellStyle name="20% - Accent6 2 3" xfId="180"/>
    <cellStyle name="20% - Accent6 2 3 2" xfId="1630"/>
    <cellStyle name="20% - Accent6 2 4" xfId="1562"/>
    <cellStyle name="20% - Accent6 3" xfId="181"/>
    <cellStyle name="20% - Accent6 4" xfId="182"/>
    <cellStyle name="20% - Accent6 5" xfId="183"/>
    <cellStyle name="20% - Accent6 6" xfId="184"/>
    <cellStyle name="20% - Accent6 7" xfId="185"/>
    <cellStyle name="20% - Accent6 8" xfId="186"/>
    <cellStyle name="20% - Accent6 9" xfId="187"/>
    <cellStyle name="40% - Accent1 10" xfId="188"/>
    <cellStyle name="40% - Accent1 11" xfId="189"/>
    <cellStyle name="40% - Accent1 12" xfId="190"/>
    <cellStyle name="40% - Accent1 13" xfId="191"/>
    <cellStyle name="40% - Accent1 14" xfId="192"/>
    <cellStyle name="40% - Accent1 15" xfId="193"/>
    <cellStyle name="40% - Accent1 16" xfId="775"/>
    <cellStyle name="40% - Accent1 2" xfId="29"/>
    <cellStyle name="40% - Accent1 2 2" xfId="816"/>
    <cellStyle name="40% - Accent1 2 2 2" xfId="1588"/>
    <cellStyle name="40% - Accent1 2 3" xfId="194"/>
    <cellStyle name="40% - Accent1 2 3 2" xfId="1621"/>
    <cellStyle name="40% - Accent1 2 4" xfId="1552"/>
    <cellStyle name="40% - Accent1 3" xfId="195"/>
    <cellStyle name="40% - Accent1 4" xfId="196"/>
    <cellStyle name="40% - Accent1 5" xfId="197"/>
    <cellStyle name="40% - Accent1 6" xfId="198"/>
    <cellStyle name="40% - Accent1 7" xfId="199"/>
    <cellStyle name="40% - Accent1 8" xfId="200"/>
    <cellStyle name="40% - Accent1 9" xfId="201"/>
    <cellStyle name="40% - Accent2 10" xfId="202"/>
    <cellStyle name="40% - Accent2 11" xfId="203"/>
    <cellStyle name="40% - Accent2 12" xfId="204"/>
    <cellStyle name="40% - Accent2 13" xfId="205"/>
    <cellStyle name="40% - Accent2 14" xfId="206"/>
    <cellStyle name="40% - Accent2 15" xfId="207"/>
    <cellStyle name="40% - Accent2 16" xfId="776"/>
    <cellStyle name="40% - Accent2 2" xfId="30"/>
    <cellStyle name="40% - Accent2 2 2" xfId="820"/>
    <cellStyle name="40% - Accent2 2 2 2" xfId="1590"/>
    <cellStyle name="40% - Accent2 2 3" xfId="208"/>
    <cellStyle name="40% - Accent2 2 3 2" xfId="1623"/>
    <cellStyle name="40% - Accent2 2 4" xfId="1554"/>
    <cellStyle name="40% - Accent2 3" xfId="209"/>
    <cellStyle name="40% - Accent2 4" xfId="210"/>
    <cellStyle name="40% - Accent2 5" xfId="211"/>
    <cellStyle name="40% - Accent2 6" xfId="212"/>
    <cellStyle name="40% - Accent2 7" xfId="213"/>
    <cellStyle name="40% - Accent2 8" xfId="214"/>
    <cellStyle name="40% - Accent2 9" xfId="215"/>
    <cellStyle name="40% - Accent3 10" xfId="216"/>
    <cellStyle name="40% - Accent3 11" xfId="217"/>
    <cellStyle name="40% - Accent3 12" xfId="218"/>
    <cellStyle name="40% - Accent3 13" xfId="219"/>
    <cellStyle name="40% - Accent3 14" xfId="220"/>
    <cellStyle name="40% - Accent3 15" xfId="221"/>
    <cellStyle name="40% - Accent3 16" xfId="777"/>
    <cellStyle name="40% - Accent3 2" xfId="31"/>
    <cellStyle name="40% - Accent3 2 2" xfId="824"/>
    <cellStyle name="40% - Accent3 2 2 2" xfId="1592"/>
    <cellStyle name="40% - Accent3 2 3" xfId="222"/>
    <cellStyle name="40% - Accent3 2 3 2" xfId="1625"/>
    <cellStyle name="40% - Accent3 2 4" xfId="1556"/>
    <cellStyle name="40% - Accent3 3" xfId="223"/>
    <cellStyle name="40% - Accent3 4" xfId="224"/>
    <cellStyle name="40% - Accent3 5" xfId="225"/>
    <cellStyle name="40% - Accent3 6" xfId="226"/>
    <cellStyle name="40% - Accent3 7" xfId="227"/>
    <cellStyle name="40% - Accent3 8" xfId="228"/>
    <cellStyle name="40% - Accent3 9" xfId="229"/>
    <cellStyle name="40% - Accent4 10" xfId="230"/>
    <cellStyle name="40% - Accent4 11" xfId="231"/>
    <cellStyle name="40% - Accent4 12" xfId="232"/>
    <cellStyle name="40% - Accent4 13" xfId="233"/>
    <cellStyle name="40% - Accent4 14" xfId="234"/>
    <cellStyle name="40% - Accent4 15" xfId="235"/>
    <cellStyle name="40% - Accent4 16" xfId="778"/>
    <cellStyle name="40% - Accent4 2" xfId="32"/>
    <cellStyle name="40% - Accent4 2 2" xfId="828"/>
    <cellStyle name="40% - Accent4 2 2 2" xfId="1594"/>
    <cellStyle name="40% - Accent4 2 3" xfId="236"/>
    <cellStyle name="40% - Accent4 2 3 2" xfId="1627"/>
    <cellStyle name="40% - Accent4 2 4" xfId="1558"/>
    <cellStyle name="40% - Accent4 3" xfId="237"/>
    <cellStyle name="40% - Accent4 4" xfId="238"/>
    <cellStyle name="40% - Accent4 5" xfId="239"/>
    <cellStyle name="40% - Accent4 6" xfId="240"/>
    <cellStyle name="40% - Accent4 7" xfId="241"/>
    <cellStyle name="40% - Accent4 8" xfId="242"/>
    <cellStyle name="40% - Accent4 9" xfId="243"/>
    <cellStyle name="40% - Accent5 10" xfId="244"/>
    <cellStyle name="40% - Accent5 11" xfId="245"/>
    <cellStyle name="40% - Accent5 12" xfId="246"/>
    <cellStyle name="40% - Accent5 13" xfId="247"/>
    <cellStyle name="40% - Accent5 14" xfId="248"/>
    <cellStyle name="40% - Accent5 15" xfId="249"/>
    <cellStyle name="40% - Accent5 16" xfId="779"/>
    <cellStyle name="40% - Accent5 2" xfId="33"/>
    <cellStyle name="40% - Accent5 2 2" xfId="832"/>
    <cellStyle name="40% - Accent5 2 2 2" xfId="1596"/>
    <cellStyle name="40% - Accent5 2 3" xfId="250"/>
    <cellStyle name="40% - Accent5 2 3 2" xfId="1629"/>
    <cellStyle name="40% - Accent5 2 4" xfId="1561"/>
    <cellStyle name="40% - Accent5 3" xfId="251"/>
    <cellStyle name="40% - Accent5 4" xfId="252"/>
    <cellStyle name="40% - Accent5 5" xfId="253"/>
    <cellStyle name="40% - Accent5 6" xfId="254"/>
    <cellStyle name="40% - Accent5 7" xfId="255"/>
    <cellStyle name="40% - Accent5 8" xfId="256"/>
    <cellStyle name="40% - Accent5 9" xfId="257"/>
    <cellStyle name="40% - Accent6 10" xfId="258"/>
    <cellStyle name="40% - Accent6 11" xfId="259"/>
    <cellStyle name="40% - Accent6 12" xfId="260"/>
    <cellStyle name="40% - Accent6 13" xfId="261"/>
    <cellStyle name="40% - Accent6 14" xfId="262"/>
    <cellStyle name="40% - Accent6 15" xfId="263"/>
    <cellStyle name="40% - Accent6 16" xfId="780"/>
    <cellStyle name="40% - Accent6 2" xfId="34"/>
    <cellStyle name="40% - Accent6 2 2" xfId="836"/>
    <cellStyle name="40% - Accent6 2 2 2" xfId="1598"/>
    <cellStyle name="40% - Accent6 2 3" xfId="264"/>
    <cellStyle name="40% - Accent6 2 3 2" xfId="1631"/>
    <cellStyle name="40% - Accent6 2 4" xfId="1563"/>
    <cellStyle name="40% - Accent6 3" xfId="265"/>
    <cellStyle name="40% - Accent6 4" xfId="266"/>
    <cellStyle name="40% - Accent6 5" xfId="267"/>
    <cellStyle name="40% - Accent6 6" xfId="268"/>
    <cellStyle name="40% - Accent6 7" xfId="269"/>
    <cellStyle name="40% - Accent6 8" xfId="270"/>
    <cellStyle name="40% - Accent6 9" xfId="271"/>
    <cellStyle name="60% - Accent1 10" xfId="272"/>
    <cellStyle name="60% - Accent1 11" xfId="273"/>
    <cellStyle name="60% - Accent1 12" xfId="274"/>
    <cellStyle name="60% - Accent1 13" xfId="275"/>
    <cellStyle name="60% - Accent1 14" xfId="276"/>
    <cellStyle name="60% - Accent1 15" xfId="277"/>
    <cellStyle name="60% - Accent1 16" xfId="781"/>
    <cellStyle name="60% - Accent1 2" xfId="35"/>
    <cellStyle name="60% - Accent1 2 2" xfId="817"/>
    <cellStyle name="60% - Accent1 2 3" xfId="278"/>
    <cellStyle name="60% - Accent1 3" xfId="279"/>
    <cellStyle name="60% - Accent1 4" xfId="280"/>
    <cellStyle name="60% - Accent1 5" xfId="281"/>
    <cellStyle name="60% - Accent1 6" xfId="282"/>
    <cellStyle name="60% - Accent1 7" xfId="283"/>
    <cellStyle name="60% - Accent1 8" xfId="284"/>
    <cellStyle name="60% - Accent1 9" xfId="285"/>
    <cellStyle name="60% - Accent2 10" xfId="286"/>
    <cellStyle name="60% - Accent2 11" xfId="287"/>
    <cellStyle name="60% - Accent2 12" xfId="288"/>
    <cellStyle name="60% - Accent2 13" xfId="289"/>
    <cellStyle name="60% - Accent2 14" xfId="290"/>
    <cellStyle name="60% - Accent2 15" xfId="291"/>
    <cellStyle name="60% - Accent2 16" xfId="782"/>
    <cellStyle name="60% - Accent2 2" xfId="36"/>
    <cellStyle name="60% - Accent2 2 2" xfId="821"/>
    <cellStyle name="60% - Accent2 2 3" xfId="292"/>
    <cellStyle name="60% - Accent2 3" xfId="293"/>
    <cellStyle name="60% - Accent2 4" xfId="294"/>
    <cellStyle name="60% - Accent2 5" xfId="295"/>
    <cellStyle name="60% - Accent2 6" xfId="296"/>
    <cellStyle name="60% - Accent2 7" xfId="297"/>
    <cellStyle name="60% - Accent2 8" xfId="298"/>
    <cellStyle name="60% - Accent2 9" xfId="299"/>
    <cellStyle name="60% - Accent3 10" xfId="300"/>
    <cellStyle name="60% - Accent3 11" xfId="301"/>
    <cellStyle name="60% - Accent3 12" xfId="302"/>
    <cellStyle name="60% - Accent3 13" xfId="303"/>
    <cellStyle name="60% - Accent3 14" xfId="304"/>
    <cellStyle name="60% - Accent3 15" xfId="305"/>
    <cellStyle name="60% - Accent3 16" xfId="783"/>
    <cellStyle name="60% - Accent3 2" xfId="37"/>
    <cellStyle name="60% - Accent3 2 2" xfId="825"/>
    <cellStyle name="60% - Accent3 2 3" xfId="306"/>
    <cellStyle name="60% - Accent3 3" xfId="307"/>
    <cellStyle name="60% - Accent3 4" xfId="308"/>
    <cellStyle name="60% - Accent3 5" xfId="309"/>
    <cellStyle name="60% - Accent3 6" xfId="310"/>
    <cellStyle name="60% - Accent3 7" xfId="311"/>
    <cellStyle name="60% - Accent3 8" xfId="312"/>
    <cellStyle name="60% - Accent3 9" xfId="313"/>
    <cellStyle name="60% - Accent4 10" xfId="314"/>
    <cellStyle name="60% - Accent4 11" xfId="315"/>
    <cellStyle name="60% - Accent4 12" xfId="316"/>
    <cellStyle name="60% - Accent4 13" xfId="317"/>
    <cellStyle name="60% - Accent4 14" xfId="318"/>
    <cellStyle name="60% - Accent4 15" xfId="319"/>
    <cellStyle name="60% - Accent4 16" xfId="784"/>
    <cellStyle name="60% - Accent4 2" xfId="38"/>
    <cellStyle name="60% - Accent4 2 2" xfId="829"/>
    <cellStyle name="60% - Accent4 2 3" xfId="320"/>
    <cellStyle name="60% - Accent4 3" xfId="321"/>
    <cellStyle name="60% - Accent4 4" xfId="322"/>
    <cellStyle name="60% - Accent4 5" xfId="323"/>
    <cellStyle name="60% - Accent4 6" xfId="324"/>
    <cellStyle name="60% - Accent4 7" xfId="325"/>
    <cellStyle name="60% - Accent4 8" xfId="326"/>
    <cellStyle name="60% - Accent4 9" xfId="327"/>
    <cellStyle name="60% - Accent5 10" xfId="328"/>
    <cellStyle name="60% - Accent5 11" xfId="329"/>
    <cellStyle name="60% - Accent5 12" xfId="330"/>
    <cellStyle name="60% - Accent5 13" xfId="331"/>
    <cellStyle name="60% - Accent5 14" xfId="332"/>
    <cellStyle name="60% - Accent5 15" xfId="333"/>
    <cellStyle name="60% - Accent5 16" xfId="785"/>
    <cellStyle name="60% - Accent5 2" xfId="39"/>
    <cellStyle name="60% - Accent5 2 2" xfId="833"/>
    <cellStyle name="60% - Accent5 2 3" xfId="334"/>
    <cellStyle name="60% - Accent5 3" xfId="335"/>
    <cellStyle name="60% - Accent5 4" xfId="336"/>
    <cellStyle name="60% - Accent5 5" xfId="337"/>
    <cellStyle name="60% - Accent5 6" xfId="338"/>
    <cellStyle name="60% - Accent5 7" xfId="339"/>
    <cellStyle name="60% - Accent5 8" xfId="340"/>
    <cellStyle name="60% - Accent5 9" xfId="341"/>
    <cellStyle name="60% - Accent6 10" xfId="342"/>
    <cellStyle name="60% - Accent6 11" xfId="343"/>
    <cellStyle name="60% - Accent6 12" xfId="344"/>
    <cellStyle name="60% - Accent6 13" xfId="345"/>
    <cellStyle name="60% - Accent6 14" xfId="346"/>
    <cellStyle name="60% - Accent6 15" xfId="347"/>
    <cellStyle name="60% - Accent6 16" xfId="786"/>
    <cellStyle name="60% - Accent6 2" xfId="40"/>
    <cellStyle name="60% - Accent6 2 2" xfId="837"/>
    <cellStyle name="60% - Accent6 2 3" xfId="348"/>
    <cellStyle name="60% - Accent6 3" xfId="349"/>
    <cellStyle name="60% - Accent6 4" xfId="350"/>
    <cellStyle name="60% - Accent6 5" xfId="351"/>
    <cellStyle name="60% - Accent6 6" xfId="352"/>
    <cellStyle name="60% - Accent6 7" xfId="353"/>
    <cellStyle name="60% - Accent6 8" xfId="354"/>
    <cellStyle name="60% - Accent6 9" xfId="355"/>
    <cellStyle name="Accent1 10" xfId="356"/>
    <cellStyle name="Accent1 11" xfId="357"/>
    <cellStyle name="Accent1 12" xfId="358"/>
    <cellStyle name="Accent1 13" xfId="359"/>
    <cellStyle name="Accent1 14" xfId="360"/>
    <cellStyle name="Accent1 15" xfId="361"/>
    <cellStyle name="Accent1 16" xfId="787"/>
    <cellStyle name="Accent1 2" xfId="41"/>
    <cellStyle name="Accent1 2 2" xfId="814"/>
    <cellStyle name="Accent1 2 3" xfId="362"/>
    <cellStyle name="Accent1 3" xfId="363"/>
    <cellStyle name="Accent1 4" xfId="364"/>
    <cellStyle name="Accent1 5" xfId="365"/>
    <cellStyle name="Accent1 6" xfId="366"/>
    <cellStyle name="Accent1 7" xfId="367"/>
    <cellStyle name="Accent1 8" xfId="368"/>
    <cellStyle name="Accent1 9" xfId="369"/>
    <cellStyle name="Accent2 10" xfId="370"/>
    <cellStyle name="Accent2 11" xfId="371"/>
    <cellStyle name="Accent2 12" xfId="372"/>
    <cellStyle name="Accent2 13" xfId="373"/>
    <cellStyle name="Accent2 14" xfId="374"/>
    <cellStyle name="Accent2 15" xfId="375"/>
    <cellStyle name="Accent2 16" xfId="788"/>
    <cellStyle name="Accent2 2" xfId="42"/>
    <cellStyle name="Accent2 2 2" xfId="818"/>
    <cellStyle name="Accent2 2 3" xfId="376"/>
    <cellStyle name="Accent2 3" xfId="377"/>
    <cellStyle name="Accent2 4" xfId="378"/>
    <cellStyle name="Accent2 5" xfId="379"/>
    <cellStyle name="Accent2 6" xfId="380"/>
    <cellStyle name="Accent2 7" xfId="381"/>
    <cellStyle name="Accent2 8" xfId="382"/>
    <cellStyle name="Accent2 9" xfId="383"/>
    <cellStyle name="Accent3 10" xfId="384"/>
    <cellStyle name="Accent3 11" xfId="385"/>
    <cellStyle name="Accent3 12" xfId="386"/>
    <cellStyle name="Accent3 13" xfId="387"/>
    <cellStyle name="Accent3 14" xfId="388"/>
    <cellStyle name="Accent3 15" xfId="389"/>
    <cellStyle name="Accent3 16" xfId="789"/>
    <cellStyle name="Accent3 2" xfId="43"/>
    <cellStyle name="Accent3 2 2" xfId="822"/>
    <cellStyle name="Accent3 2 3" xfId="390"/>
    <cellStyle name="Accent3 3" xfId="391"/>
    <cellStyle name="Accent3 4" xfId="392"/>
    <cellStyle name="Accent3 5" xfId="393"/>
    <cellStyle name="Accent3 6" xfId="394"/>
    <cellStyle name="Accent3 7" xfId="395"/>
    <cellStyle name="Accent3 8" xfId="396"/>
    <cellStyle name="Accent3 9" xfId="397"/>
    <cellStyle name="Accent4 10" xfId="398"/>
    <cellStyle name="Accent4 11" xfId="399"/>
    <cellStyle name="Accent4 12" xfId="400"/>
    <cellStyle name="Accent4 13" xfId="401"/>
    <cellStyle name="Accent4 14" xfId="402"/>
    <cellStyle name="Accent4 15" xfId="403"/>
    <cellStyle name="Accent4 16" xfId="871"/>
    <cellStyle name="Accent4 2" xfId="44"/>
    <cellStyle name="Accent4 2 2" xfId="826"/>
    <cellStyle name="Accent4 2 3" xfId="404"/>
    <cellStyle name="Accent4 3" xfId="405"/>
    <cellStyle name="Accent4 4" xfId="406"/>
    <cellStyle name="Accent4 5" xfId="407"/>
    <cellStyle name="Accent4 6" xfId="408"/>
    <cellStyle name="Accent4 7" xfId="409"/>
    <cellStyle name="Accent4 8" xfId="410"/>
    <cellStyle name="Accent4 9" xfId="411"/>
    <cellStyle name="Accent5 10" xfId="412"/>
    <cellStyle name="Accent5 11" xfId="413"/>
    <cellStyle name="Accent5 12" xfId="414"/>
    <cellStyle name="Accent5 13" xfId="415"/>
    <cellStyle name="Accent5 14" xfId="416"/>
    <cellStyle name="Accent5 15" xfId="417"/>
    <cellStyle name="Accent5 16" xfId="866"/>
    <cellStyle name="Accent5 2" xfId="45"/>
    <cellStyle name="Accent5 2 2" xfId="830"/>
    <cellStyle name="Accent5 2 3" xfId="418"/>
    <cellStyle name="Accent5 3" xfId="419"/>
    <cellStyle name="Accent5 4" xfId="420"/>
    <cellStyle name="Accent5 5" xfId="421"/>
    <cellStyle name="Accent5 6" xfId="422"/>
    <cellStyle name="Accent5 7" xfId="423"/>
    <cellStyle name="Accent5 8" xfId="424"/>
    <cellStyle name="Accent5 9" xfId="425"/>
    <cellStyle name="Accent6 10" xfId="426"/>
    <cellStyle name="Accent6 11" xfId="427"/>
    <cellStyle name="Accent6 12" xfId="428"/>
    <cellStyle name="Accent6 13" xfId="429"/>
    <cellStyle name="Accent6 14" xfId="430"/>
    <cellStyle name="Accent6 15" xfId="431"/>
    <cellStyle name="Accent6 16" xfId="870"/>
    <cellStyle name="Accent6 2" xfId="46"/>
    <cellStyle name="Accent6 2 2" xfId="834"/>
    <cellStyle name="Accent6 2 3" xfId="432"/>
    <cellStyle name="Accent6 3" xfId="433"/>
    <cellStyle name="Accent6 4" xfId="434"/>
    <cellStyle name="Accent6 5" xfId="435"/>
    <cellStyle name="Accent6 6" xfId="436"/>
    <cellStyle name="Accent6 7" xfId="437"/>
    <cellStyle name="Accent6 8" xfId="438"/>
    <cellStyle name="Accent6 9" xfId="439"/>
    <cellStyle name="Bad 10" xfId="440"/>
    <cellStyle name="Bad 11" xfId="441"/>
    <cellStyle name="Bad 12" xfId="442"/>
    <cellStyle name="Bad 13" xfId="443"/>
    <cellStyle name="Bad 14" xfId="444"/>
    <cellStyle name="Bad 15" xfId="445"/>
    <cellStyle name="Bad 16" xfId="855"/>
    <cellStyle name="Bad 2" xfId="47"/>
    <cellStyle name="Bad 2 2" xfId="803"/>
    <cellStyle name="Bad 2 3" xfId="446"/>
    <cellStyle name="Bad 3" xfId="447"/>
    <cellStyle name="Bad 4" xfId="448"/>
    <cellStyle name="Bad 5" xfId="449"/>
    <cellStyle name="Bad 6" xfId="450"/>
    <cellStyle name="Bad 7" xfId="451"/>
    <cellStyle name="Bad 8" xfId="452"/>
    <cellStyle name="Bad 9" xfId="453"/>
    <cellStyle name="Calculation 10" xfId="454"/>
    <cellStyle name="Calculation 11" xfId="455"/>
    <cellStyle name="Calculation 12" xfId="456"/>
    <cellStyle name="Calculation 13" xfId="457"/>
    <cellStyle name="Calculation 14" xfId="458"/>
    <cellStyle name="Calculation 15" xfId="459"/>
    <cellStyle name="Calculation 16" xfId="790"/>
    <cellStyle name="Calculation 17" xfId="1538"/>
    <cellStyle name="Calculation 18" xfId="1541"/>
    <cellStyle name="Calculation 2" xfId="48"/>
    <cellStyle name="Calculation 2 2" xfId="807"/>
    <cellStyle name="Calculation 2 3" xfId="460"/>
    <cellStyle name="Calculation 3" xfId="461"/>
    <cellStyle name="Calculation 4" xfId="462"/>
    <cellStyle name="Calculation 5" xfId="463"/>
    <cellStyle name="Calculation 6" xfId="464"/>
    <cellStyle name="Calculation 7" xfId="465"/>
    <cellStyle name="Calculation 8" xfId="466"/>
    <cellStyle name="Calculation 9" xfId="467"/>
    <cellStyle name="Check Cell 10" xfId="468"/>
    <cellStyle name="Check Cell 11" xfId="469"/>
    <cellStyle name="Check Cell 12" xfId="470"/>
    <cellStyle name="Check Cell 13" xfId="471"/>
    <cellStyle name="Check Cell 14" xfId="472"/>
    <cellStyle name="Check Cell 15" xfId="473"/>
    <cellStyle name="Check Cell 16" xfId="851"/>
    <cellStyle name="Check Cell 2" xfId="49"/>
    <cellStyle name="Check Cell 2 2" xfId="809"/>
    <cellStyle name="Check Cell 2 3" xfId="474"/>
    <cellStyle name="Check Cell 3" xfId="475"/>
    <cellStyle name="Check Cell 4" xfId="476"/>
    <cellStyle name="Check Cell 5" xfId="477"/>
    <cellStyle name="Check Cell 6" xfId="478"/>
    <cellStyle name="Check Cell 7" xfId="479"/>
    <cellStyle name="Check Cell 8" xfId="480"/>
    <cellStyle name="Check Cell 9" xfId="481"/>
    <cellStyle name="Comma" xfId="1" builtinId="3"/>
    <cellStyle name="Comma 10" xfId="482"/>
    <cellStyle name="Comma 11" xfId="1653"/>
    <cellStyle name="Comma 12" xfId="1657"/>
    <cellStyle name="Comma 2" xfId="5"/>
    <cellStyle name="Comma 2 10" xfId="1527"/>
    <cellStyle name="Comma 2 2" xfId="696"/>
    <cellStyle name="Comma 2 2 2" xfId="695"/>
    <cellStyle name="Comma 2 2 3" xfId="1600"/>
    <cellStyle name="Comma 2 3" xfId="734"/>
    <cellStyle name="Comma 2 3 2" xfId="1633"/>
    <cellStyle name="Comma 2 4" xfId="839"/>
    <cellStyle name="Comma 2 5" xfId="1529"/>
    <cellStyle name="Comma 2 6" xfId="1565"/>
    <cellStyle name="Comma 2 7" xfId="1656"/>
    <cellStyle name="Comma 3" xfId="6"/>
    <cellStyle name="Comma 3 2" xfId="50"/>
    <cellStyle name="Comma 3 2 2" xfId="845"/>
    <cellStyle name="Comma 3 2 2 2" xfId="1613"/>
    <cellStyle name="Comma 3 2 3" xfId="697"/>
    <cellStyle name="Comma 3 2 3 2" xfId="1643"/>
    <cellStyle name="Comma 3 2 4" xfId="1578"/>
    <cellStyle name="Comma 3 2 5" xfId="98"/>
    <cellStyle name="Comma 3 3" xfId="841"/>
    <cellStyle name="Comma 3 3 2" xfId="1603"/>
    <cellStyle name="Comma 3 4" xfId="1013"/>
    <cellStyle name="Comma 3 4 2" xfId="1636"/>
    <cellStyle name="Comma 3 5" xfId="483"/>
    <cellStyle name="Comma 3 6" xfId="1568"/>
    <cellStyle name="Comma 4" xfId="13"/>
    <cellStyle name="Comma 4 10" xfId="1573"/>
    <cellStyle name="Comma 4 2" xfId="718"/>
    <cellStyle name="Comma 4 2 2" xfId="755"/>
    <cellStyle name="Comma 4 2 2 2" xfId="910"/>
    <cellStyle name="Comma 4 2 2 2 2" xfId="1241"/>
    <cellStyle name="Comma 4 2 2 2 2 2" xfId="1474"/>
    <cellStyle name="Comma 4 2 2 2 3" xfId="1358"/>
    <cellStyle name="Comma 4 2 2 2 4" xfId="1122"/>
    <cellStyle name="Comma 4 2 2 3" xfId="980"/>
    <cellStyle name="Comma 4 2 2 3 2" xfId="1418"/>
    <cellStyle name="Comma 4 2 2 3 3" xfId="1185"/>
    <cellStyle name="Comma 4 2 2 4" xfId="1302"/>
    <cellStyle name="Comma 4 2 2 5" xfId="1065"/>
    <cellStyle name="Comma 4 2 3" xfId="877"/>
    <cellStyle name="Comma 4 2 3 2" xfId="1211"/>
    <cellStyle name="Comma 4 2 3 2 2" xfId="1444"/>
    <cellStyle name="Comma 4 2 3 3" xfId="1328"/>
    <cellStyle name="Comma 4 2 3 4" xfId="1092"/>
    <cellStyle name="Comma 4 2 4" xfId="950"/>
    <cellStyle name="Comma 4 2 4 2" xfId="1392"/>
    <cellStyle name="Comma 4 2 4 3" xfId="1159"/>
    <cellStyle name="Comma 4 2 5" xfId="1276"/>
    <cellStyle name="Comma 4 2 6" xfId="1039"/>
    <cellStyle name="Comma 4 2 7" xfId="1609"/>
    <cellStyle name="Comma 4 3" xfId="726"/>
    <cellStyle name="Comma 4 3 2" xfId="763"/>
    <cellStyle name="Comma 4 3 2 2" xfId="918"/>
    <cellStyle name="Comma 4 3 2 2 2" xfId="1249"/>
    <cellStyle name="Comma 4 3 2 2 2 2" xfId="1482"/>
    <cellStyle name="Comma 4 3 2 2 3" xfId="1366"/>
    <cellStyle name="Comma 4 3 2 2 4" xfId="1130"/>
    <cellStyle name="Comma 4 3 2 3" xfId="988"/>
    <cellStyle name="Comma 4 3 2 3 2" xfId="1426"/>
    <cellStyle name="Comma 4 3 2 3 3" xfId="1193"/>
    <cellStyle name="Comma 4 3 2 4" xfId="1310"/>
    <cellStyle name="Comma 4 3 2 5" xfId="1073"/>
    <cellStyle name="Comma 4 3 3" xfId="885"/>
    <cellStyle name="Comma 4 3 3 2" xfId="1219"/>
    <cellStyle name="Comma 4 3 3 2 2" xfId="1452"/>
    <cellStyle name="Comma 4 3 3 3" xfId="1336"/>
    <cellStyle name="Comma 4 3 3 4" xfId="1100"/>
    <cellStyle name="Comma 4 3 4" xfId="958"/>
    <cellStyle name="Comma 4 3 4 2" xfId="1400"/>
    <cellStyle name="Comma 4 3 4 3" xfId="1167"/>
    <cellStyle name="Comma 4 3 5" xfId="1284"/>
    <cellStyle name="Comma 4 3 6" xfId="1047"/>
    <cellStyle name="Comma 4 3 7" xfId="1641"/>
    <cellStyle name="Comma 4 4" xfId="747"/>
    <cellStyle name="Comma 4 4 2" xfId="902"/>
    <cellStyle name="Comma 4 4 2 2" xfId="1233"/>
    <cellStyle name="Comma 4 4 2 2 2" xfId="1466"/>
    <cellStyle name="Comma 4 4 2 3" xfId="1350"/>
    <cellStyle name="Comma 4 4 2 4" xfId="1114"/>
    <cellStyle name="Comma 4 4 3" xfId="972"/>
    <cellStyle name="Comma 4 4 3 2" xfId="1410"/>
    <cellStyle name="Comma 4 4 3 3" xfId="1177"/>
    <cellStyle name="Comma 4 4 4" xfId="1294"/>
    <cellStyle name="Comma 4 4 5" xfId="1057"/>
    <cellStyle name="Comma 4 5" xfId="863"/>
    <cellStyle name="Comma 4 5 2" xfId="1203"/>
    <cellStyle name="Comma 4 5 2 2" xfId="1436"/>
    <cellStyle name="Comma 4 5 3" xfId="1320"/>
    <cellStyle name="Comma 4 5 4" xfId="1084"/>
    <cellStyle name="Comma 4 6" xfId="942"/>
    <cellStyle name="Comma 4 6 2" xfId="1384"/>
    <cellStyle name="Comma 4 6 3" xfId="1151"/>
    <cellStyle name="Comma 4 7" xfId="1268"/>
    <cellStyle name="Comma 4 8" xfId="1031"/>
    <cellStyle name="Comma 4 9" xfId="698"/>
    <cellStyle name="Comma 5" xfId="51"/>
    <cellStyle name="Comma 5 2" xfId="741"/>
    <cellStyle name="Comma 6" xfId="52"/>
    <cellStyle name="Comma 6 2" xfId="895"/>
    <cellStyle name="Comma 6 2 2" xfId="1255"/>
    <cellStyle name="Comma 6 2 2 2" xfId="1488"/>
    <cellStyle name="Comma 6 2 3" xfId="1372"/>
    <cellStyle name="Comma 6 2 4" xfId="1136"/>
    <cellStyle name="Comma 6 3" xfId="966"/>
    <cellStyle name="Comma 6 3 2" xfId="1460"/>
    <cellStyle name="Comma 6 3 3" xfId="1227"/>
    <cellStyle name="Comma 6 4" xfId="1344"/>
    <cellStyle name="Comma 6 5" xfId="1108"/>
    <cellStyle name="Comma 6 6" xfId="738"/>
    <cellStyle name="Comma 7" xfId="102"/>
    <cellStyle name="Comma 7 2" xfId="1139"/>
    <cellStyle name="Comma 7 3" xfId="872"/>
    <cellStyle name="Comma 7 4" xfId="1528"/>
    <cellStyle name="Comma 8" xfId="1143"/>
    <cellStyle name="Comma 8 2" xfId="1373"/>
    <cellStyle name="Comma 9" xfId="1257"/>
    <cellStyle name="Comma0" xfId="7"/>
    <cellStyle name="Currency" xfId="1651" builtinId="4"/>
    <cellStyle name="Currency 2" xfId="12"/>
    <cellStyle name="Currency 2 2" xfId="699"/>
    <cellStyle name="Currency 2 2 2" xfId="1608"/>
    <cellStyle name="Currency 2 3" xfId="690"/>
    <cellStyle name="Currency 2 3 2" xfId="1640"/>
    <cellStyle name="Currency 2 4" xfId="865"/>
    <cellStyle name="Currency 2 5" xfId="1012"/>
    <cellStyle name="Currency 2 6" xfId="484"/>
    <cellStyle name="Currency 2 7" xfId="1572"/>
    <cellStyle name="Currency 3" xfId="53"/>
    <cellStyle name="Currency 3 2" xfId="700"/>
    <cellStyle name="Currency 3 3" xfId="691"/>
    <cellStyle name="Currency 3 4" xfId="847"/>
    <cellStyle name="Currency 4" xfId="54"/>
    <cellStyle name="Currency 4 2" xfId="1024"/>
    <cellStyle name="Currency 5" xfId="485"/>
    <cellStyle name="Currency 6" xfId="1654"/>
    <cellStyle name="Currency0" xfId="8"/>
    <cellStyle name="Currency0 2" xfId="1574"/>
    <cellStyle name="Date" xfId="9"/>
    <cellStyle name="Explanatory Text 10" xfId="486"/>
    <cellStyle name="Explanatory Text 11" xfId="487"/>
    <cellStyle name="Explanatory Text 12" xfId="488"/>
    <cellStyle name="Explanatory Text 13" xfId="489"/>
    <cellStyle name="Explanatory Text 14" xfId="490"/>
    <cellStyle name="Explanatory Text 15" xfId="491"/>
    <cellStyle name="Explanatory Text 16" xfId="858"/>
    <cellStyle name="Explanatory Text 2" xfId="55"/>
    <cellStyle name="Explanatory Text 2 2" xfId="812"/>
    <cellStyle name="Explanatory Text 2 3" xfId="492"/>
    <cellStyle name="Explanatory Text 3" xfId="493"/>
    <cellStyle name="Explanatory Text 4" xfId="494"/>
    <cellStyle name="Explanatory Text 5" xfId="495"/>
    <cellStyle name="Explanatory Text 6" xfId="496"/>
    <cellStyle name="Explanatory Text 7" xfId="497"/>
    <cellStyle name="Explanatory Text 8" xfId="498"/>
    <cellStyle name="Explanatory Text 9" xfId="499"/>
    <cellStyle name="Fixed" xfId="10"/>
    <cellStyle name="Good 10" xfId="500"/>
    <cellStyle name="Good 11" xfId="501"/>
    <cellStyle name="Good 12" xfId="502"/>
    <cellStyle name="Good 13" xfId="503"/>
    <cellStyle name="Good 14" xfId="504"/>
    <cellStyle name="Good 15" xfId="505"/>
    <cellStyle name="Good 16" xfId="854"/>
    <cellStyle name="Good 2" xfId="56"/>
    <cellStyle name="Good 2 2" xfId="802"/>
    <cellStyle name="Good 2 3" xfId="506"/>
    <cellStyle name="Good 3" xfId="507"/>
    <cellStyle name="Good 4" xfId="508"/>
    <cellStyle name="Good 5" xfId="509"/>
    <cellStyle name="Good 6" xfId="510"/>
    <cellStyle name="Good 7" xfId="511"/>
    <cellStyle name="Good 8" xfId="512"/>
    <cellStyle name="Good 9" xfId="513"/>
    <cellStyle name="Grey" xfId="57"/>
    <cellStyle name="Grey 2" xfId="58"/>
    <cellStyle name="Heading 1 10" xfId="514"/>
    <cellStyle name="Heading 1 11" xfId="515"/>
    <cellStyle name="Heading 1 12" xfId="516"/>
    <cellStyle name="Heading 1 13" xfId="517"/>
    <cellStyle name="Heading 1 14" xfId="518"/>
    <cellStyle name="Heading 1 15" xfId="519"/>
    <cellStyle name="Heading 1 16" xfId="859"/>
    <cellStyle name="Heading 1 2" xfId="59"/>
    <cellStyle name="Heading 1 2 2" xfId="798"/>
    <cellStyle name="Heading 1 2 3" xfId="520"/>
    <cellStyle name="Heading 1 3" xfId="521"/>
    <cellStyle name="Heading 1 4" xfId="522"/>
    <cellStyle name="Heading 1 5" xfId="523"/>
    <cellStyle name="Heading 1 6" xfId="524"/>
    <cellStyle name="Heading 1 7" xfId="525"/>
    <cellStyle name="Heading 1 8" xfId="526"/>
    <cellStyle name="Heading 1 9" xfId="527"/>
    <cellStyle name="Heading 2 10" xfId="528"/>
    <cellStyle name="Heading 2 11" xfId="529"/>
    <cellStyle name="Heading 2 12" xfId="530"/>
    <cellStyle name="Heading 2 13" xfId="531"/>
    <cellStyle name="Heading 2 14" xfId="532"/>
    <cellStyle name="Heading 2 15" xfId="533"/>
    <cellStyle name="Heading 2 16" xfId="857"/>
    <cellStyle name="Heading 2 2" xfId="60"/>
    <cellStyle name="Heading 2 2 2" xfId="797"/>
    <cellStyle name="Heading 2 2 3" xfId="534"/>
    <cellStyle name="Heading 2 3" xfId="535"/>
    <cellStyle name="Heading 2 4" xfId="536"/>
    <cellStyle name="Heading 2 5" xfId="537"/>
    <cellStyle name="Heading 2 6" xfId="538"/>
    <cellStyle name="Heading 2 7" xfId="539"/>
    <cellStyle name="Heading 2 8" xfId="540"/>
    <cellStyle name="Heading 2 9" xfId="541"/>
    <cellStyle name="Heading 3 10" xfId="542"/>
    <cellStyle name="Heading 3 11" xfId="543"/>
    <cellStyle name="Heading 3 12" xfId="544"/>
    <cellStyle name="Heading 3 13" xfId="545"/>
    <cellStyle name="Heading 3 14" xfId="546"/>
    <cellStyle name="Heading 3 15" xfId="547"/>
    <cellStyle name="Heading 3 16" xfId="856"/>
    <cellStyle name="Heading 3 2" xfId="61"/>
    <cellStyle name="Heading 3 2 2" xfId="800"/>
    <cellStyle name="Heading 3 2 3" xfId="548"/>
    <cellStyle name="Heading 3 3" xfId="549"/>
    <cellStyle name="Heading 3 4" xfId="550"/>
    <cellStyle name="Heading 3 5" xfId="551"/>
    <cellStyle name="Heading 3 6" xfId="552"/>
    <cellStyle name="Heading 3 7" xfId="553"/>
    <cellStyle name="Heading 3 8" xfId="554"/>
    <cellStyle name="Heading 3 9" xfId="555"/>
    <cellStyle name="Heading 4 10" xfId="556"/>
    <cellStyle name="Heading 4 11" xfId="557"/>
    <cellStyle name="Heading 4 12" xfId="558"/>
    <cellStyle name="Heading 4 13" xfId="559"/>
    <cellStyle name="Heading 4 14" xfId="560"/>
    <cellStyle name="Heading 4 15" xfId="561"/>
    <cellStyle name="Heading 4 16" xfId="899"/>
    <cellStyle name="Heading 4 2" xfId="62"/>
    <cellStyle name="Heading 4 2 2" xfId="801"/>
    <cellStyle name="Heading 4 2 3" xfId="562"/>
    <cellStyle name="Heading 4 3" xfId="563"/>
    <cellStyle name="Heading 4 4" xfId="564"/>
    <cellStyle name="Heading 4 5" xfId="565"/>
    <cellStyle name="Heading 4 6" xfId="566"/>
    <cellStyle name="Heading 4 7" xfId="567"/>
    <cellStyle name="Heading 4 8" xfId="568"/>
    <cellStyle name="Heading 4 9" xfId="569"/>
    <cellStyle name="Hyperlink 2" xfId="860"/>
    <cellStyle name="Hyperlink 2 2" xfId="1079"/>
    <cellStyle name="Hyperlink 3" xfId="791"/>
    <cellStyle name="Hyperlink 4" xfId="1523"/>
    <cellStyle name="Hyperlink 5" xfId="1530"/>
    <cellStyle name="Input [yellow]" xfId="63"/>
    <cellStyle name="Input [yellow] 2" xfId="64"/>
    <cellStyle name="Input [yellow] 3" xfId="1575"/>
    <cellStyle name="Input [yellow] 4" xfId="1646"/>
    <cellStyle name="Input 10" xfId="570"/>
    <cellStyle name="Input 11" xfId="571"/>
    <cellStyle name="Input 12" xfId="572"/>
    <cellStyle name="Input 13" xfId="573"/>
    <cellStyle name="Input 14" xfId="574"/>
    <cellStyle name="Input 15" xfId="575"/>
    <cellStyle name="Input 16" xfId="852"/>
    <cellStyle name="Input 17" xfId="928"/>
    <cellStyle name="Input 18" xfId="927"/>
    <cellStyle name="Input 19" xfId="926"/>
    <cellStyle name="Input 2" xfId="65"/>
    <cellStyle name="Input 2 2" xfId="805"/>
    <cellStyle name="Input 2 3" xfId="576"/>
    <cellStyle name="Input 20" xfId="934"/>
    <cellStyle name="Input 21" xfId="1542"/>
    <cellStyle name="Input 22" xfId="1540"/>
    <cellStyle name="Input 23" xfId="1648"/>
    <cellStyle name="Input 24" xfId="1645"/>
    <cellStyle name="Input 25" xfId="1548"/>
    <cellStyle name="Input 26" xfId="1559"/>
    <cellStyle name="Input 3" xfId="577"/>
    <cellStyle name="Input 4" xfId="578"/>
    <cellStyle name="Input 5" xfId="579"/>
    <cellStyle name="Input 6" xfId="580"/>
    <cellStyle name="Input 7" xfId="581"/>
    <cellStyle name="Input 8" xfId="582"/>
    <cellStyle name="Input 9" xfId="583"/>
    <cellStyle name="Linked Cell 10" xfId="584"/>
    <cellStyle name="Linked Cell 11" xfId="585"/>
    <cellStyle name="Linked Cell 12" xfId="586"/>
    <cellStyle name="Linked Cell 13" xfId="587"/>
    <cellStyle name="Linked Cell 14" xfId="588"/>
    <cellStyle name="Linked Cell 15" xfId="589"/>
    <cellStyle name="Linked Cell 16" xfId="893"/>
    <cellStyle name="Linked Cell 2" xfId="66"/>
    <cellStyle name="Linked Cell 2 2" xfId="808"/>
    <cellStyle name="Linked Cell 2 3" xfId="590"/>
    <cellStyle name="Linked Cell 3" xfId="591"/>
    <cellStyle name="Linked Cell 4" xfId="592"/>
    <cellStyle name="Linked Cell 5" xfId="593"/>
    <cellStyle name="Linked Cell 6" xfId="594"/>
    <cellStyle name="Linked Cell 7" xfId="595"/>
    <cellStyle name="Linked Cell 8" xfId="596"/>
    <cellStyle name="Linked Cell 9" xfId="597"/>
    <cellStyle name="M" xfId="67"/>
    <cellStyle name="M.00" xfId="68"/>
    <cellStyle name="M_9. Rev2Cost_GDPIPI" xfId="69"/>
    <cellStyle name="M_lists" xfId="70"/>
    <cellStyle name="M_lists_4. Current Monthly Fixed Charge" xfId="71"/>
    <cellStyle name="M_Sheet4" xfId="72"/>
    <cellStyle name="Neutral 10" xfId="598"/>
    <cellStyle name="Neutral 11" xfId="599"/>
    <cellStyle name="Neutral 12" xfId="600"/>
    <cellStyle name="Neutral 13" xfId="601"/>
    <cellStyle name="Neutral 14" xfId="602"/>
    <cellStyle name="Neutral 15" xfId="603"/>
    <cellStyle name="Neutral 16" xfId="792"/>
    <cellStyle name="Neutral 2" xfId="73"/>
    <cellStyle name="Neutral 2 2" xfId="804"/>
    <cellStyle name="Neutral 2 3" xfId="604"/>
    <cellStyle name="Neutral 3" xfId="605"/>
    <cellStyle name="Neutral 4" xfId="606"/>
    <cellStyle name="Neutral 5" xfId="607"/>
    <cellStyle name="Neutral 6" xfId="608"/>
    <cellStyle name="Neutral 7" xfId="609"/>
    <cellStyle name="Neutral 8" xfId="610"/>
    <cellStyle name="Neutral 9" xfId="611"/>
    <cellStyle name="Normal" xfId="0" builtinId="0"/>
    <cellStyle name="Normal - Style1" xfId="74"/>
    <cellStyle name="Normal 10" xfId="612"/>
    <cellStyle name="Normal 10 2" xfId="1616"/>
    <cellStyle name="Normal 11" xfId="613"/>
    <cellStyle name="Normal 11 2" xfId="1611"/>
    <cellStyle name="Normal 12" xfId="614"/>
    <cellStyle name="Normal 12 2" xfId="1615"/>
    <cellStyle name="Normal 13" xfId="615"/>
    <cellStyle name="Normal 13 2" xfId="1610"/>
    <cellStyle name="Normal 14" xfId="616"/>
    <cellStyle name="Normal 14 2" xfId="1581"/>
    <cellStyle name="Normal 15" xfId="617"/>
    <cellStyle name="Normal 15 2" xfId="1580"/>
    <cellStyle name="Normal 16" xfId="618"/>
    <cellStyle name="Normal 16 10" xfId="1259"/>
    <cellStyle name="Normal 16 11" xfId="1015"/>
    <cellStyle name="Normal 16 12" xfId="1525"/>
    <cellStyle name="Normal 16 13" xfId="1605"/>
    <cellStyle name="Normal 16 2" xfId="702"/>
    <cellStyle name="Normal 16 2 2" xfId="719"/>
    <cellStyle name="Normal 16 2 2 2" xfId="756"/>
    <cellStyle name="Normal 16 2 2 2 2" xfId="911"/>
    <cellStyle name="Normal 16 2 2 2 2 2" xfId="1242"/>
    <cellStyle name="Normal 16 2 2 2 2 2 2" xfId="1475"/>
    <cellStyle name="Normal 16 2 2 2 2 3" xfId="1359"/>
    <cellStyle name="Normal 16 2 2 2 2 4" xfId="1123"/>
    <cellStyle name="Normal 16 2 2 2 3" xfId="981"/>
    <cellStyle name="Normal 16 2 2 2 3 2" xfId="1419"/>
    <cellStyle name="Normal 16 2 2 2 3 3" xfId="1186"/>
    <cellStyle name="Normal 16 2 2 2 4" xfId="1303"/>
    <cellStyle name="Normal 16 2 2 2 5" xfId="1066"/>
    <cellStyle name="Normal 16 2 2 3" xfId="878"/>
    <cellStyle name="Normal 16 2 2 3 2" xfId="1212"/>
    <cellStyle name="Normal 16 2 2 3 2 2" xfId="1445"/>
    <cellStyle name="Normal 16 2 2 3 3" xfId="1329"/>
    <cellStyle name="Normal 16 2 2 3 4" xfId="1093"/>
    <cellStyle name="Normal 16 2 2 4" xfId="951"/>
    <cellStyle name="Normal 16 2 2 4 2" xfId="1393"/>
    <cellStyle name="Normal 16 2 2 4 3" xfId="1160"/>
    <cellStyle name="Normal 16 2 2 5" xfId="1277"/>
    <cellStyle name="Normal 16 2 2 6" xfId="1040"/>
    <cellStyle name="Normal 16 2 3" xfId="727"/>
    <cellStyle name="Normal 16 2 3 2" xfId="764"/>
    <cellStyle name="Normal 16 2 3 2 2" xfId="919"/>
    <cellStyle name="Normal 16 2 3 2 2 2" xfId="1250"/>
    <cellStyle name="Normal 16 2 3 2 2 2 2" xfId="1483"/>
    <cellStyle name="Normal 16 2 3 2 2 3" xfId="1367"/>
    <cellStyle name="Normal 16 2 3 2 2 4" xfId="1131"/>
    <cellStyle name="Normal 16 2 3 2 3" xfId="989"/>
    <cellStyle name="Normal 16 2 3 2 3 2" xfId="1427"/>
    <cellStyle name="Normal 16 2 3 2 3 3" xfId="1194"/>
    <cellStyle name="Normal 16 2 3 2 4" xfId="1311"/>
    <cellStyle name="Normal 16 2 3 2 5" xfId="1074"/>
    <cellStyle name="Normal 16 2 3 3" xfId="886"/>
    <cellStyle name="Normal 16 2 3 3 2" xfId="1220"/>
    <cellStyle name="Normal 16 2 3 3 2 2" xfId="1453"/>
    <cellStyle name="Normal 16 2 3 3 3" xfId="1337"/>
    <cellStyle name="Normal 16 2 3 3 4" xfId="1101"/>
    <cellStyle name="Normal 16 2 3 4" xfId="959"/>
    <cellStyle name="Normal 16 2 3 4 2" xfId="1401"/>
    <cellStyle name="Normal 16 2 3 4 3" xfId="1168"/>
    <cellStyle name="Normal 16 2 3 5" xfId="1285"/>
    <cellStyle name="Normal 16 2 3 6" xfId="1048"/>
    <cellStyle name="Normal 16 2 4" xfId="748"/>
    <cellStyle name="Normal 16 2 4 2" xfId="903"/>
    <cellStyle name="Normal 16 2 4 2 2" xfId="1234"/>
    <cellStyle name="Normal 16 2 4 2 2 2" xfId="1467"/>
    <cellStyle name="Normal 16 2 4 2 3" xfId="1351"/>
    <cellStyle name="Normal 16 2 4 2 4" xfId="1115"/>
    <cellStyle name="Normal 16 2 4 3" xfId="973"/>
    <cellStyle name="Normal 16 2 4 3 2" xfId="1385"/>
    <cellStyle name="Normal 16 2 4 3 3" xfId="1152"/>
    <cellStyle name="Normal 16 2 4 4" xfId="1269"/>
    <cellStyle name="Normal 16 2 4 5" xfId="1032"/>
    <cellStyle name="Normal 16 2 5" xfId="867"/>
    <cellStyle name="Normal 16 2 5 2" xfId="1178"/>
    <cellStyle name="Normal 16 2 5 2 2" xfId="1411"/>
    <cellStyle name="Normal 16 2 5 3" xfId="1295"/>
    <cellStyle name="Normal 16 2 5 4" xfId="1058"/>
    <cellStyle name="Normal 16 2 6" xfId="943"/>
    <cellStyle name="Normal 16 2 6 2" xfId="1204"/>
    <cellStyle name="Normal 16 2 6 2 2" xfId="1437"/>
    <cellStyle name="Normal 16 2 6 3" xfId="1321"/>
    <cellStyle name="Normal 16 2 6 4" xfId="1085"/>
    <cellStyle name="Normal 16 2 7" xfId="1145"/>
    <cellStyle name="Normal 16 2 7 2" xfId="1378"/>
    <cellStyle name="Normal 16 2 8" xfId="1262"/>
    <cellStyle name="Normal 16 2 9" xfId="1025"/>
    <cellStyle name="Normal 16 3" xfId="692"/>
    <cellStyle name="Normal 16 3 2" xfId="745"/>
    <cellStyle name="Normal 16 3 2 2" xfId="900"/>
    <cellStyle name="Normal 16 3 2 2 2" xfId="1231"/>
    <cellStyle name="Normal 16 3 2 2 2 2" xfId="1464"/>
    <cellStyle name="Normal 16 3 2 2 3" xfId="1348"/>
    <cellStyle name="Normal 16 3 2 2 4" xfId="1112"/>
    <cellStyle name="Normal 16 3 2 3" xfId="970"/>
    <cellStyle name="Normal 16 3 2 3 2" xfId="1408"/>
    <cellStyle name="Normal 16 3 2 3 3" xfId="1175"/>
    <cellStyle name="Normal 16 3 2 4" xfId="1292"/>
    <cellStyle name="Normal 16 3 2 5" xfId="1055"/>
    <cellStyle name="Normal 16 3 3" xfId="861"/>
    <cellStyle name="Normal 16 3 3 2" xfId="1201"/>
    <cellStyle name="Normal 16 3 3 2 2" xfId="1434"/>
    <cellStyle name="Normal 16 3 3 3" xfId="1318"/>
    <cellStyle name="Normal 16 3 3 4" xfId="1082"/>
    <cellStyle name="Normal 16 3 4" xfId="940"/>
    <cellStyle name="Normal 16 3 4 2" xfId="1382"/>
    <cellStyle name="Normal 16 3 4 3" xfId="1149"/>
    <cellStyle name="Normal 16 3 5" xfId="1266"/>
    <cellStyle name="Normal 16 3 6" xfId="1029"/>
    <cellStyle name="Normal 16 4" xfId="716"/>
    <cellStyle name="Normal 16 4 2" xfId="753"/>
    <cellStyle name="Normal 16 4 2 2" xfId="908"/>
    <cellStyle name="Normal 16 4 2 2 2" xfId="1239"/>
    <cellStyle name="Normal 16 4 2 2 2 2" xfId="1472"/>
    <cellStyle name="Normal 16 4 2 2 3" xfId="1356"/>
    <cellStyle name="Normal 16 4 2 2 4" xfId="1120"/>
    <cellStyle name="Normal 16 4 2 3" xfId="978"/>
    <cellStyle name="Normal 16 4 2 3 2" xfId="1416"/>
    <cellStyle name="Normal 16 4 2 3 3" xfId="1183"/>
    <cellStyle name="Normal 16 4 2 4" xfId="1300"/>
    <cellStyle name="Normal 16 4 2 5" xfId="1063"/>
    <cellStyle name="Normal 16 4 3" xfId="875"/>
    <cellStyle name="Normal 16 4 3 2" xfId="1209"/>
    <cellStyle name="Normal 16 4 3 2 2" xfId="1442"/>
    <cellStyle name="Normal 16 4 3 3" xfId="1326"/>
    <cellStyle name="Normal 16 4 3 4" xfId="1090"/>
    <cellStyle name="Normal 16 4 4" xfId="948"/>
    <cellStyle name="Normal 16 4 4 2" xfId="1390"/>
    <cellStyle name="Normal 16 4 4 3" xfId="1157"/>
    <cellStyle name="Normal 16 4 5" xfId="1274"/>
    <cellStyle name="Normal 16 4 6" xfId="1037"/>
    <cellStyle name="Normal 16 5" xfId="724"/>
    <cellStyle name="Normal 16 5 2" xfId="761"/>
    <cellStyle name="Normal 16 5 2 2" xfId="916"/>
    <cellStyle name="Normal 16 5 2 2 2" xfId="1247"/>
    <cellStyle name="Normal 16 5 2 2 2 2" xfId="1480"/>
    <cellStyle name="Normal 16 5 2 2 3" xfId="1364"/>
    <cellStyle name="Normal 16 5 2 2 4" xfId="1128"/>
    <cellStyle name="Normal 16 5 2 3" xfId="986"/>
    <cellStyle name="Normal 16 5 2 3 2" xfId="1424"/>
    <cellStyle name="Normal 16 5 2 3 3" xfId="1191"/>
    <cellStyle name="Normal 16 5 2 4" xfId="1308"/>
    <cellStyle name="Normal 16 5 2 5" xfId="1071"/>
    <cellStyle name="Normal 16 5 3" xfId="883"/>
    <cellStyle name="Normal 16 5 3 2" xfId="1217"/>
    <cellStyle name="Normal 16 5 3 2 2" xfId="1450"/>
    <cellStyle name="Normal 16 5 3 3" xfId="1334"/>
    <cellStyle name="Normal 16 5 3 4" xfId="1098"/>
    <cellStyle name="Normal 16 5 4" xfId="956"/>
    <cellStyle name="Normal 16 5 4 2" xfId="1398"/>
    <cellStyle name="Normal 16 5 4 3" xfId="1165"/>
    <cellStyle name="Normal 16 5 5" xfId="1282"/>
    <cellStyle name="Normal 16 5 6" xfId="1045"/>
    <cellStyle name="Normal 16 6" xfId="742"/>
    <cellStyle name="Normal 16 6 2" xfId="897"/>
    <cellStyle name="Normal 16 6 2 2" xfId="1229"/>
    <cellStyle name="Normal 16 6 2 2 2" xfId="1462"/>
    <cellStyle name="Normal 16 6 2 3" xfId="1346"/>
    <cellStyle name="Normal 16 6 2 4" xfId="1110"/>
    <cellStyle name="Normal 16 6 3" xfId="968"/>
    <cellStyle name="Normal 16 6 3 2" xfId="1380"/>
    <cellStyle name="Normal 16 6 3 3" xfId="1147"/>
    <cellStyle name="Normal 16 6 4" xfId="1264"/>
    <cellStyle name="Normal 16 6 5" xfId="1027"/>
    <cellStyle name="Normal 16 7" xfId="848"/>
    <cellStyle name="Normal 16 7 2" xfId="1173"/>
    <cellStyle name="Normal 16 7 2 2" xfId="1406"/>
    <cellStyle name="Normal 16 7 3" xfId="1290"/>
    <cellStyle name="Normal 16 7 4" xfId="1053"/>
    <cellStyle name="Normal 16 8" xfId="937"/>
    <cellStyle name="Normal 16 8 2" xfId="1199"/>
    <cellStyle name="Normal 16 8 2 2" xfId="1432"/>
    <cellStyle name="Normal 16 8 3" xfId="1316"/>
    <cellStyle name="Normal 16 8 4" xfId="1080"/>
    <cellStyle name="Normal 16 9" xfId="1140"/>
    <cellStyle name="Normal 16 9 2" xfId="1375"/>
    <cellStyle name="Normal 17" xfId="619"/>
    <cellStyle name="Normal 17 10" xfId="1260"/>
    <cellStyle name="Normal 17 11" xfId="1016"/>
    <cellStyle name="Normal 17 12" xfId="1617"/>
    <cellStyle name="Normal 17 2" xfId="703"/>
    <cellStyle name="Normal 17 2 2" xfId="720"/>
    <cellStyle name="Normal 17 2 2 2" xfId="757"/>
    <cellStyle name="Normal 17 2 2 2 2" xfId="912"/>
    <cellStyle name="Normal 17 2 2 2 2 2" xfId="1243"/>
    <cellStyle name="Normal 17 2 2 2 2 2 2" xfId="1476"/>
    <cellStyle name="Normal 17 2 2 2 2 3" xfId="1360"/>
    <cellStyle name="Normal 17 2 2 2 2 4" xfId="1124"/>
    <cellStyle name="Normal 17 2 2 2 3" xfId="982"/>
    <cellStyle name="Normal 17 2 2 2 3 2" xfId="1420"/>
    <cellStyle name="Normal 17 2 2 2 3 3" xfId="1187"/>
    <cellStyle name="Normal 17 2 2 2 4" xfId="1304"/>
    <cellStyle name="Normal 17 2 2 2 5" xfId="1067"/>
    <cellStyle name="Normal 17 2 2 3" xfId="879"/>
    <cellStyle name="Normal 17 2 2 3 2" xfId="1213"/>
    <cellStyle name="Normal 17 2 2 3 2 2" xfId="1446"/>
    <cellStyle name="Normal 17 2 2 3 3" xfId="1330"/>
    <cellStyle name="Normal 17 2 2 3 4" xfId="1094"/>
    <cellStyle name="Normal 17 2 2 4" xfId="952"/>
    <cellStyle name="Normal 17 2 2 4 2" xfId="1394"/>
    <cellStyle name="Normal 17 2 2 4 3" xfId="1161"/>
    <cellStyle name="Normal 17 2 2 5" xfId="1278"/>
    <cellStyle name="Normal 17 2 2 6" xfId="1041"/>
    <cellStyle name="Normal 17 2 3" xfId="728"/>
    <cellStyle name="Normal 17 2 3 2" xfId="765"/>
    <cellStyle name="Normal 17 2 3 2 2" xfId="920"/>
    <cellStyle name="Normal 17 2 3 2 2 2" xfId="1251"/>
    <cellStyle name="Normal 17 2 3 2 2 2 2" xfId="1484"/>
    <cellStyle name="Normal 17 2 3 2 2 3" xfId="1368"/>
    <cellStyle name="Normal 17 2 3 2 2 4" xfId="1132"/>
    <cellStyle name="Normal 17 2 3 2 3" xfId="990"/>
    <cellStyle name="Normal 17 2 3 2 3 2" xfId="1428"/>
    <cellStyle name="Normal 17 2 3 2 3 3" xfId="1195"/>
    <cellStyle name="Normal 17 2 3 2 4" xfId="1312"/>
    <cellStyle name="Normal 17 2 3 2 5" xfId="1075"/>
    <cellStyle name="Normal 17 2 3 3" xfId="887"/>
    <cellStyle name="Normal 17 2 3 3 2" xfId="1221"/>
    <cellStyle name="Normal 17 2 3 3 2 2" xfId="1454"/>
    <cellStyle name="Normal 17 2 3 3 3" xfId="1338"/>
    <cellStyle name="Normal 17 2 3 3 4" xfId="1102"/>
    <cellStyle name="Normal 17 2 3 4" xfId="960"/>
    <cellStyle name="Normal 17 2 3 4 2" xfId="1402"/>
    <cellStyle name="Normal 17 2 3 4 3" xfId="1169"/>
    <cellStyle name="Normal 17 2 3 5" xfId="1286"/>
    <cellStyle name="Normal 17 2 3 6" xfId="1049"/>
    <cellStyle name="Normal 17 2 4" xfId="749"/>
    <cellStyle name="Normal 17 2 4 2" xfId="904"/>
    <cellStyle name="Normal 17 2 4 2 2" xfId="1235"/>
    <cellStyle name="Normal 17 2 4 2 2 2" xfId="1468"/>
    <cellStyle name="Normal 17 2 4 2 3" xfId="1352"/>
    <cellStyle name="Normal 17 2 4 2 4" xfId="1116"/>
    <cellStyle name="Normal 17 2 4 3" xfId="974"/>
    <cellStyle name="Normal 17 2 4 3 2" xfId="1386"/>
    <cellStyle name="Normal 17 2 4 3 3" xfId="1153"/>
    <cellStyle name="Normal 17 2 4 4" xfId="1270"/>
    <cellStyle name="Normal 17 2 4 5" xfId="1033"/>
    <cellStyle name="Normal 17 2 5" xfId="868"/>
    <cellStyle name="Normal 17 2 5 2" xfId="1179"/>
    <cellStyle name="Normal 17 2 5 2 2" xfId="1412"/>
    <cellStyle name="Normal 17 2 5 3" xfId="1296"/>
    <cellStyle name="Normal 17 2 5 4" xfId="1059"/>
    <cellStyle name="Normal 17 2 6" xfId="944"/>
    <cellStyle name="Normal 17 2 6 2" xfId="1205"/>
    <cellStyle name="Normal 17 2 6 2 2" xfId="1438"/>
    <cellStyle name="Normal 17 2 6 3" xfId="1322"/>
    <cellStyle name="Normal 17 2 6 4" xfId="1086"/>
    <cellStyle name="Normal 17 2 7" xfId="1146"/>
    <cellStyle name="Normal 17 2 7 2" xfId="1379"/>
    <cellStyle name="Normal 17 2 8" xfId="1263"/>
    <cellStyle name="Normal 17 2 9" xfId="1026"/>
    <cellStyle name="Normal 17 3" xfId="693"/>
    <cellStyle name="Normal 17 3 2" xfId="746"/>
    <cellStyle name="Normal 17 3 2 2" xfId="901"/>
    <cellStyle name="Normal 17 3 2 2 2" xfId="1232"/>
    <cellStyle name="Normal 17 3 2 2 2 2" xfId="1465"/>
    <cellStyle name="Normal 17 3 2 2 3" xfId="1349"/>
    <cellStyle name="Normal 17 3 2 2 4" xfId="1113"/>
    <cellStyle name="Normal 17 3 2 3" xfId="971"/>
    <cellStyle name="Normal 17 3 2 3 2" xfId="1409"/>
    <cellStyle name="Normal 17 3 2 3 3" xfId="1176"/>
    <cellStyle name="Normal 17 3 2 4" xfId="1293"/>
    <cellStyle name="Normal 17 3 2 5" xfId="1056"/>
    <cellStyle name="Normal 17 3 3" xfId="862"/>
    <cellStyle name="Normal 17 3 3 2" xfId="1202"/>
    <cellStyle name="Normal 17 3 3 2 2" xfId="1435"/>
    <cellStyle name="Normal 17 3 3 3" xfId="1319"/>
    <cellStyle name="Normal 17 3 3 4" xfId="1083"/>
    <cellStyle name="Normal 17 3 4" xfId="941"/>
    <cellStyle name="Normal 17 3 4 2" xfId="1383"/>
    <cellStyle name="Normal 17 3 4 3" xfId="1150"/>
    <cellStyle name="Normal 17 3 5" xfId="1267"/>
    <cellStyle name="Normal 17 3 6" xfId="1030"/>
    <cellStyle name="Normal 17 4" xfId="717"/>
    <cellStyle name="Normal 17 4 2" xfId="754"/>
    <cellStyle name="Normal 17 4 2 2" xfId="909"/>
    <cellStyle name="Normal 17 4 2 2 2" xfId="1240"/>
    <cellStyle name="Normal 17 4 2 2 2 2" xfId="1473"/>
    <cellStyle name="Normal 17 4 2 2 3" xfId="1357"/>
    <cellStyle name="Normal 17 4 2 2 4" xfId="1121"/>
    <cellStyle name="Normal 17 4 2 3" xfId="979"/>
    <cellStyle name="Normal 17 4 2 3 2" xfId="1417"/>
    <cellStyle name="Normal 17 4 2 3 3" xfId="1184"/>
    <cellStyle name="Normal 17 4 2 4" xfId="1301"/>
    <cellStyle name="Normal 17 4 2 5" xfId="1064"/>
    <cellStyle name="Normal 17 4 3" xfId="876"/>
    <cellStyle name="Normal 17 4 3 2" xfId="1210"/>
    <cellStyle name="Normal 17 4 3 2 2" xfId="1443"/>
    <cellStyle name="Normal 17 4 3 3" xfId="1327"/>
    <cellStyle name="Normal 17 4 3 4" xfId="1091"/>
    <cellStyle name="Normal 17 4 4" xfId="949"/>
    <cellStyle name="Normal 17 4 4 2" xfId="1391"/>
    <cellStyle name="Normal 17 4 4 3" xfId="1158"/>
    <cellStyle name="Normal 17 4 5" xfId="1275"/>
    <cellStyle name="Normal 17 4 6" xfId="1038"/>
    <cellStyle name="Normal 17 5" xfId="725"/>
    <cellStyle name="Normal 17 5 2" xfId="762"/>
    <cellStyle name="Normal 17 5 2 2" xfId="917"/>
    <cellStyle name="Normal 17 5 2 2 2" xfId="1248"/>
    <cellStyle name="Normal 17 5 2 2 2 2" xfId="1481"/>
    <cellStyle name="Normal 17 5 2 2 3" xfId="1365"/>
    <cellStyle name="Normal 17 5 2 2 4" xfId="1129"/>
    <cellStyle name="Normal 17 5 2 3" xfId="987"/>
    <cellStyle name="Normal 17 5 2 3 2" xfId="1425"/>
    <cellStyle name="Normal 17 5 2 3 3" xfId="1192"/>
    <cellStyle name="Normal 17 5 2 4" xfId="1309"/>
    <cellStyle name="Normal 17 5 2 5" xfId="1072"/>
    <cellStyle name="Normal 17 5 3" xfId="884"/>
    <cellStyle name="Normal 17 5 3 2" xfId="1218"/>
    <cellStyle name="Normal 17 5 3 2 2" xfId="1451"/>
    <cellStyle name="Normal 17 5 3 3" xfId="1335"/>
    <cellStyle name="Normal 17 5 3 4" xfId="1099"/>
    <cellStyle name="Normal 17 5 4" xfId="957"/>
    <cellStyle name="Normal 17 5 4 2" xfId="1399"/>
    <cellStyle name="Normal 17 5 4 3" xfId="1166"/>
    <cellStyle name="Normal 17 5 5" xfId="1283"/>
    <cellStyle name="Normal 17 5 6" xfId="1046"/>
    <cellStyle name="Normal 17 6" xfId="743"/>
    <cellStyle name="Normal 17 6 2" xfId="898"/>
    <cellStyle name="Normal 17 6 2 2" xfId="1230"/>
    <cellStyle name="Normal 17 6 2 2 2" xfId="1463"/>
    <cellStyle name="Normal 17 6 2 3" xfId="1347"/>
    <cellStyle name="Normal 17 6 2 4" xfId="1111"/>
    <cellStyle name="Normal 17 6 3" xfId="969"/>
    <cellStyle name="Normal 17 6 3 2" xfId="1381"/>
    <cellStyle name="Normal 17 6 3 3" xfId="1148"/>
    <cellStyle name="Normal 17 6 4" xfId="1265"/>
    <cellStyle name="Normal 17 6 5" xfId="1028"/>
    <cellStyle name="Normal 17 7" xfId="849"/>
    <cellStyle name="Normal 17 7 2" xfId="1174"/>
    <cellStyle name="Normal 17 7 2 2" xfId="1407"/>
    <cellStyle name="Normal 17 7 3" xfId="1291"/>
    <cellStyle name="Normal 17 7 4" xfId="1054"/>
    <cellStyle name="Normal 17 8" xfId="938"/>
    <cellStyle name="Normal 17 8 2" xfId="1200"/>
    <cellStyle name="Normal 17 8 2 2" xfId="1433"/>
    <cellStyle name="Normal 17 8 3" xfId="1317"/>
    <cellStyle name="Normal 17 8 4" xfId="1081"/>
    <cellStyle name="Normal 17 9" xfId="1141"/>
    <cellStyle name="Normal 17 9 2" xfId="1376"/>
    <cellStyle name="Normal 18" xfId="620"/>
    <cellStyle name="Normal 19" xfId="621"/>
    <cellStyle name="Normal 19 2" xfId="704"/>
    <cellStyle name="Normal 19 3" xfId="694"/>
    <cellStyle name="Normal 2" xfId="4"/>
    <cellStyle name="Normal 2 2" xfId="75"/>
    <cellStyle name="Normal 2 2 10" xfId="705"/>
    <cellStyle name="Normal 2 2 11" xfId="1526"/>
    <cellStyle name="Normal 2 2 2" xfId="721"/>
    <cellStyle name="Normal 2 2 2 2" xfId="758"/>
    <cellStyle name="Normal 2 2 2 2 2" xfId="913"/>
    <cellStyle name="Normal 2 2 2 2 2 2" xfId="1244"/>
    <cellStyle name="Normal 2 2 2 2 2 2 2" xfId="1477"/>
    <cellStyle name="Normal 2 2 2 2 2 3" xfId="1361"/>
    <cellStyle name="Normal 2 2 2 2 2 4" xfId="1125"/>
    <cellStyle name="Normal 2 2 2 2 3" xfId="983"/>
    <cellStyle name="Normal 2 2 2 2 3 2" xfId="1421"/>
    <cellStyle name="Normal 2 2 2 2 3 3" xfId="1188"/>
    <cellStyle name="Normal 2 2 2 2 4" xfId="1305"/>
    <cellStyle name="Normal 2 2 2 2 5" xfId="1068"/>
    <cellStyle name="Normal 2 2 2 3" xfId="880"/>
    <cellStyle name="Normal 2 2 2 3 2" xfId="1214"/>
    <cellStyle name="Normal 2 2 2 3 2 2" xfId="1447"/>
    <cellStyle name="Normal 2 2 2 3 3" xfId="1331"/>
    <cellStyle name="Normal 2 2 2 3 4" xfId="1095"/>
    <cellStyle name="Normal 2 2 2 4" xfId="953"/>
    <cellStyle name="Normal 2 2 2 4 2" xfId="1395"/>
    <cellStyle name="Normal 2 2 2 4 3" xfId="1162"/>
    <cellStyle name="Normal 2 2 2 5" xfId="1279"/>
    <cellStyle name="Normal 2 2 2 6" xfId="1042"/>
    <cellStyle name="Normal 2 2 3" xfId="729"/>
    <cellStyle name="Normal 2 2 3 2" xfId="766"/>
    <cellStyle name="Normal 2 2 3 2 2" xfId="921"/>
    <cellStyle name="Normal 2 2 3 2 2 2" xfId="1252"/>
    <cellStyle name="Normal 2 2 3 2 2 2 2" xfId="1485"/>
    <cellStyle name="Normal 2 2 3 2 2 3" xfId="1369"/>
    <cellStyle name="Normal 2 2 3 2 2 4" xfId="1133"/>
    <cellStyle name="Normal 2 2 3 2 3" xfId="991"/>
    <cellStyle name="Normal 2 2 3 2 3 2" xfId="1429"/>
    <cellStyle name="Normal 2 2 3 2 3 3" xfId="1196"/>
    <cellStyle name="Normal 2 2 3 2 4" xfId="1313"/>
    <cellStyle name="Normal 2 2 3 2 5" xfId="1076"/>
    <cellStyle name="Normal 2 2 3 3" xfId="888"/>
    <cellStyle name="Normal 2 2 3 3 2" xfId="1222"/>
    <cellStyle name="Normal 2 2 3 3 2 2" xfId="1455"/>
    <cellStyle name="Normal 2 2 3 3 3" xfId="1339"/>
    <cellStyle name="Normal 2 2 3 3 4" xfId="1103"/>
    <cellStyle name="Normal 2 2 3 4" xfId="961"/>
    <cellStyle name="Normal 2 2 3 4 2" xfId="1403"/>
    <cellStyle name="Normal 2 2 3 4 3" xfId="1170"/>
    <cellStyle name="Normal 2 2 3 5" xfId="1287"/>
    <cellStyle name="Normal 2 2 3 6" xfId="1050"/>
    <cellStyle name="Normal 2 2 4" xfId="750"/>
    <cellStyle name="Normal 2 2 4 2" xfId="905"/>
    <cellStyle name="Normal 2 2 4 2 2" xfId="1236"/>
    <cellStyle name="Normal 2 2 4 2 2 2" xfId="1469"/>
    <cellStyle name="Normal 2 2 4 2 3" xfId="1353"/>
    <cellStyle name="Normal 2 2 4 2 4" xfId="1117"/>
    <cellStyle name="Normal 2 2 4 3" xfId="975"/>
    <cellStyle name="Normal 2 2 4 3 2" xfId="1387"/>
    <cellStyle name="Normal 2 2 4 3 3" xfId="1154"/>
    <cellStyle name="Normal 2 2 4 4" xfId="1271"/>
    <cellStyle name="Normal 2 2 4 5" xfId="1034"/>
    <cellStyle name="Normal 2 2 5" xfId="869"/>
    <cellStyle name="Normal 2 2 5 2" xfId="1180"/>
    <cellStyle name="Normal 2 2 5 2 2" xfId="1413"/>
    <cellStyle name="Normal 2 2 5 3" xfId="1297"/>
    <cellStyle name="Normal 2 2 5 4" xfId="1060"/>
    <cellStyle name="Normal 2 2 6" xfId="945"/>
    <cellStyle name="Normal 2 2 6 2" xfId="1206"/>
    <cellStyle name="Normal 2 2 6 2 2" xfId="1439"/>
    <cellStyle name="Normal 2 2 6 3" xfId="1323"/>
    <cellStyle name="Normal 2 2 6 4" xfId="1087"/>
    <cellStyle name="Normal 2 2 7" xfId="1144"/>
    <cellStyle name="Normal 2 2 7 2" xfId="1377"/>
    <cellStyle name="Normal 2 2 8" xfId="1261"/>
    <cellStyle name="Normal 2 2 9" xfId="1023"/>
    <cellStyle name="Normal 2 3" xfId="736"/>
    <cellStyle name="Normal 2 4" xfId="796"/>
    <cellStyle name="Normal 2 5" xfId="622"/>
    <cellStyle name="Normal 20" xfId="623"/>
    <cellStyle name="Normal 21" xfId="706"/>
    <cellStyle name="Normal 22" xfId="732"/>
    <cellStyle name="Normal 22 2" xfId="740"/>
    <cellStyle name="Normal 22 3" xfId="891"/>
    <cellStyle name="Normal 22 3 2" xfId="1458"/>
    <cellStyle name="Normal 22 3 3" xfId="1225"/>
    <cellStyle name="Normal 22 4" xfId="964"/>
    <cellStyle name="Normal 22 4 2" xfId="1342"/>
    <cellStyle name="Normal 22 5" xfId="1106"/>
    <cellStyle name="Normal 23" xfId="737"/>
    <cellStyle name="Normal 23 2" xfId="894"/>
    <cellStyle name="Normal 23 2 2" xfId="1459"/>
    <cellStyle name="Normal 23 2 3" xfId="1226"/>
    <cellStyle name="Normal 23 3" xfId="965"/>
    <cellStyle name="Normal 23 3 2" xfId="1343"/>
    <cellStyle name="Normal 23 4" xfId="1107"/>
    <cellStyle name="Normal 24" xfId="924"/>
    <cellStyle name="Normal 24 2" xfId="1138"/>
    <cellStyle name="Normal 25" xfId="935"/>
    <cellStyle name="Normal 25 2" xfId="1374"/>
    <cellStyle name="Normal 25 3" xfId="1137"/>
    <cellStyle name="Normal 26" xfId="925"/>
    <cellStyle name="Normal 26 2" xfId="1256"/>
    <cellStyle name="Normal 27" xfId="931"/>
    <cellStyle name="Normal 28" xfId="936"/>
    <cellStyle name="Normal 29" xfId="1006"/>
    <cellStyle name="Normal 3" xfId="11"/>
    <cellStyle name="Normal 3 2" xfId="707"/>
    <cellStyle name="Normal 3 2 2" xfId="1585"/>
    <cellStyle name="Normal 3 3" xfId="708"/>
    <cellStyle name="Normal 3 3 2" xfId="701"/>
    <cellStyle name="Normal 3 3 3" xfId="1618"/>
    <cellStyle name="Normal 3 4" xfId="733"/>
    <cellStyle name="Normal 3 4 2" xfId="892"/>
    <cellStyle name="Normal 3 5" xfId="799"/>
    <cellStyle name="Normal 3 6" xfId="999"/>
    <cellStyle name="Normal 3 7" xfId="624"/>
    <cellStyle name="Normal 3 8" xfId="1547"/>
    <cellStyle name="Normal 30" xfId="1002"/>
    <cellStyle name="Normal 31" xfId="1489"/>
    <cellStyle name="Normal 32" xfId="1000"/>
    <cellStyle name="Normal 33" xfId="1004"/>
    <cellStyle name="Normal 34" xfId="1014"/>
    <cellStyle name="Normal 35" xfId="1498"/>
    <cellStyle name="Normal 36" xfId="1500"/>
    <cellStyle name="Normal 37" xfId="1502"/>
    <cellStyle name="Normal 38" xfId="1504"/>
    <cellStyle name="Normal 39" xfId="1506"/>
    <cellStyle name="Normal 4" xfId="76"/>
    <cellStyle name="Normal 4 2" xfId="709"/>
    <cellStyle name="Normal 4 2 2" xfId="1599"/>
    <cellStyle name="Normal 4 3" xfId="838"/>
    <cellStyle name="Normal 4 3 2" xfId="1632"/>
    <cellStyle name="Normal 4 4" xfId="625"/>
    <cellStyle name="Normal 4 5" xfId="1533"/>
    <cellStyle name="Normal 4 5 2" xfId="1659"/>
    <cellStyle name="Normal 4 6" xfId="1564"/>
    <cellStyle name="Normal 40" xfId="1508"/>
    <cellStyle name="Normal 41" xfId="1510"/>
    <cellStyle name="Normal 42" xfId="1512"/>
    <cellStyle name="Normal 43" xfId="1514"/>
    <cellStyle name="Normal 44" xfId="1516"/>
    <cellStyle name="Normal 45" xfId="1518"/>
    <cellStyle name="Normal 46" xfId="1520"/>
    <cellStyle name="Normal 47" xfId="103"/>
    <cellStyle name="Normal 48" xfId="1524"/>
    <cellStyle name="Normal 49" xfId="1535"/>
    <cellStyle name="Normal 5" xfId="77"/>
    <cellStyle name="Normal 5 2" xfId="78"/>
    <cellStyle name="Normal 5 2 2" xfId="1522"/>
    <cellStyle name="Normal 5 2 2 2" xfId="1612"/>
    <cellStyle name="Normal 5 2 3" xfId="79"/>
    <cellStyle name="Normal 5 2 3 2" xfId="97"/>
    <cellStyle name="Normal 5 2 3 3" xfId="100"/>
    <cellStyle name="Normal 5 2 3 3 2" xfId="1534"/>
    <cellStyle name="Normal 5 2 3 4" xfId="1642"/>
    <cellStyle name="Normal 5 2 4" xfId="844"/>
    <cellStyle name="Normal 5 2 5" xfId="1577"/>
    <cellStyle name="Normal 5 3" xfId="840"/>
    <cellStyle name="Normal 5 3 2" xfId="1602"/>
    <cellStyle name="Normal 5 4" xfId="626"/>
    <cellStyle name="Normal 5 4 2" xfId="1635"/>
    <cellStyle name="Normal 5 5" xfId="1567"/>
    <cellStyle name="Normal 50" xfId="1546"/>
    <cellStyle name="Normal 51" xfId="1536"/>
    <cellStyle name="Normal 52" xfId="1647"/>
    <cellStyle name="Normal 53" xfId="1576"/>
    <cellStyle name="Normal 54" xfId="1650"/>
    <cellStyle name="Normal 55" xfId="1652"/>
    <cellStyle name="Normal 56" xfId="1655"/>
    <cellStyle name="Normal 6" xfId="80"/>
    <cellStyle name="Normal 6 2" xfId="843"/>
    <cellStyle name="Normal 6 2 2" xfId="1606"/>
    <cellStyle name="Normal 6 3" xfId="627"/>
    <cellStyle name="Normal 6 3 2" xfId="1638"/>
    <cellStyle name="Normal 6 4" xfId="1570"/>
    <cellStyle name="Normal 7" xfId="81"/>
    <cellStyle name="Normal 7 2" xfId="628"/>
    <cellStyle name="Normal 8" xfId="101"/>
    <cellStyle name="Normal 8 2" xfId="629"/>
    <cellStyle name="Normal 8 3" xfId="1584"/>
    <cellStyle name="Normal 9" xfId="630"/>
    <cellStyle name="Normal 9 2" xfId="1582"/>
    <cellStyle name="Normal_OEB Trial Balance - Regulatory-July24-07" xfId="1532"/>
    <cellStyle name="Normal_Sheet2" xfId="1531"/>
    <cellStyle name="Note 10" xfId="631"/>
    <cellStyle name="Note 11" xfId="632"/>
    <cellStyle name="Note 12" xfId="633"/>
    <cellStyle name="Note 13" xfId="634"/>
    <cellStyle name="Note 14" xfId="635"/>
    <cellStyle name="Note 15" xfId="636"/>
    <cellStyle name="Note 16" xfId="853"/>
    <cellStyle name="Note 17" xfId="1543"/>
    <cellStyle name="Note 18" xfId="1549"/>
    <cellStyle name="Note 2" xfId="82"/>
    <cellStyle name="Note 2 2" xfId="811"/>
    <cellStyle name="Note 2 2 2" xfId="1586"/>
    <cellStyle name="Note 2 3" xfId="637"/>
    <cellStyle name="Note 2 3 2" xfId="1619"/>
    <cellStyle name="Note 2 4" xfId="1550"/>
    <cellStyle name="Note 3" xfId="638"/>
    <cellStyle name="Note 3 2" xfId="1583"/>
    <cellStyle name="Note 3 3" xfId="1649"/>
    <cellStyle name="Note 4" xfId="639"/>
    <cellStyle name="Note 5" xfId="640"/>
    <cellStyle name="Note 6" xfId="641"/>
    <cellStyle name="Note 7" xfId="642"/>
    <cellStyle name="Note 8" xfId="643"/>
    <cellStyle name="Note 9" xfId="644"/>
    <cellStyle name="Output 10" xfId="645"/>
    <cellStyle name="Output 11" xfId="646"/>
    <cellStyle name="Output 12" xfId="647"/>
    <cellStyle name="Output 13" xfId="648"/>
    <cellStyle name="Output 14" xfId="649"/>
    <cellStyle name="Output 15" xfId="650"/>
    <cellStyle name="Output 16" xfId="850"/>
    <cellStyle name="Output 17" xfId="1544"/>
    <cellStyle name="Output 18" xfId="1539"/>
    <cellStyle name="Output 2" xfId="83"/>
    <cellStyle name="Output 2 2" xfId="806"/>
    <cellStyle name="Output 2 3" xfId="651"/>
    <cellStyle name="Output 3" xfId="652"/>
    <cellStyle name="Output 4" xfId="653"/>
    <cellStyle name="Output 5" xfId="654"/>
    <cellStyle name="Output 6" xfId="655"/>
    <cellStyle name="Output 7" xfId="656"/>
    <cellStyle name="Output 8" xfId="657"/>
    <cellStyle name="Output 9" xfId="658"/>
    <cellStyle name="Percent" xfId="2" builtinId="5"/>
    <cellStyle name="Percent [2]" xfId="84"/>
    <cellStyle name="Percent 10" xfId="932"/>
    <cellStyle name="Percent 11" xfId="939"/>
    <cellStyle name="Percent 12" xfId="1017"/>
    <cellStyle name="Percent 13" xfId="1001"/>
    <cellStyle name="Percent 14" xfId="1005"/>
    <cellStyle name="Percent 15" xfId="994"/>
    <cellStyle name="Percent 16" xfId="1490"/>
    <cellStyle name="Percent 17" xfId="1010"/>
    <cellStyle name="Percent 18" xfId="1019"/>
    <cellStyle name="Percent 19" xfId="996"/>
    <cellStyle name="Percent 2" xfId="85"/>
    <cellStyle name="Percent 2 2" xfId="710"/>
    <cellStyle name="Percent 2 2 2" xfId="722"/>
    <cellStyle name="Percent 2 2 2 2" xfId="759"/>
    <cellStyle name="Percent 2 2 2 2 2" xfId="914"/>
    <cellStyle name="Percent 2 2 2 2 2 2" xfId="1245"/>
    <cellStyle name="Percent 2 2 2 2 2 2 2" xfId="1478"/>
    <cellStyle name="Percent 2 2 2 2 2 3" xfId="1362"/>
    <cellStyle name="Percent 2 2 2 2 2 4" xfId="1126"/>
    <cellStyle name="Percent 2 2 2 2 3" xfId="984"/>
    <cellStyle name="Percent 2 2 2 2 3 2" xfId="1422"/>
    <cellStyle name="Percent 2 2 2 2 3 3" xfId="1189"/>
    <cellStyle name="Percent 2 2 2 2 4" xfId="1306"/>
    <cellStyle name="Percent 2 2 2 2 5" xfId="1069"/>
    <cellStyle name="Percent 2 2 2 3" xfId="881"/>
    <cellStyle name="Percent 2 2 2 3 2" xfId="1215"/>
    <cellStyle name="Percent 2 2 2 3 2 2" xfId="1448"/>
    <cellStyle name="Percent 2 2 2 3 3" xfId="1332"/>
    <cellStyle name="Percent 2 2 2 3 4" xfId="1096"/>
    <cellStyle name="Percent 2 2 2 4" xfId="954"/>
    <cellStyle name="Percent 2 2 2 4 2" xfId="1396"/>
    <cellStyle name="Percent 2 2 2 4 3" xfId="1163"/>
    <cellStyle name="Percent 2 2 2 5" xfId="1280"/>
    <cellStyle name="Percent 2 2 2 6" xfId="1043"/>
    <cellStyle name="Percent 2 2 3" xfId="730"/>
    <cellStyle name="Percent 2 2 3 2" xfId="767"/>
    <cellStyle name="Percent 2 2 3 2 2" xfId="922"/>
    <cellStyle name="Percent 2 2 3 2 2 2" xfId="1253"/>
    <cellStyle name="Percent 2 2 3 2 2 2 2" xfId="1486"/>
    <cellStyle name="Percent 2 2 3 2 2 3" xfId="1370"/>
    <cellStyle name="Percent 2 2 3 2 2 4" xfId="1134"/>
    <cellStyle name="Percent 2 2 3 2 3" xfId="992"/>
    <cellStyle name="Percent 2 2 3 2 3 2" xfId="1430"/>
    <cellStyle name="Percent 2 2 3 2 3 3" xfId="1197"/>
    <cellStyle name="Percent 2 2 3 2 4" xfId="1314"/>
    <cellStyle name="Percent 2 2 3 2 5" xfId="1077"/>
    <cellStyle name="Percent 2 2 3 3" xfId="889"/>
    <cellStyle name="Percent 2 2 3 3 2" xfId="1223"/>
    <cellStyle name="Percent 2 2 3 3 2 2" xfId="1456"/>
    <cellStyle name="Percent 2 2 3 3 3" xfId="1340"/>
    <cellStyle name="Percent 2 2 3 3 4" xfId="1104"/>
    <cellStyle name="Percent 2 2 3 4" xfId="962"/>
    <cellStyle name="Percent 2 2 3 4 2" xfId="1404"/>
    <cellStyle name="Percent 2 2 3 4 3" xfId="1171"/>
    <cellStyle name="Percent 2 2 3 5" xfId="1288"/>
    <cellStyle name="Percent 2 2 3 6" xfId="1051"/>
    <cellStyle name="Percent 2 2 4" xfId="751"/>
    <cellStyle name="Percent 2 2 4 2" xfId="906"/>
    <cellStyle name="Percent 2 2 4 2 2" xfId="1237"/>
    <cellStyle name="Percent 2 2 4 2 2 2" xfId="1470"/>
    <cellStyle name="Percent 2 2 4 2 3" xfId="1354"/>
    <cellStyle name="Percent 2 2 4 2 4" xfId="1118"/>
    <cellStyle name="Percent 2 2 4 3" xfId="976"/>
    <cellStyle name="Percent 2 2 4 3 2" xfId="1414"/>
    <cellStyle name="Percent 2 2 4 3 3" xfId="1181"/>
    <cellStyle name="Percent 2 2 4 4" xfId="1298"/>
    <cellStyle name="Percent 2 2 4 5" xfId="1061"/>
    <cellStyle name="Percent 2 2 5" xfId="873"/>
    <cellStyle name="Percent 2 2 5 2" xfId="1207"/>
    <cellStyle name="Percent 2 2 5 2 2" xfId="1440"/>
    <cellStyle name="Percent 2 2 5 3" xfId="1324"/>
    <cellStyle name="Percent 2 2 5 4" xfId="1088"/>
    <cellStyle name="Percent 2 2 6" xfId="946"/>
    <cellStyle name="Percent 2 2 6 2" xfId="1388"/>
    <cellStyle name="Percent 2 2 6 3" xfId="1155"/>
    <cellStyle name="Percent 2 2 7" xfId="1272"/>
    <cellStyle name="Percent 2 2 8" xfId="1035"/>
    <cellStyle name="Percent 2 2 9" xfId="1601"/>
    <cellStyle name="Percent 2 3" xfId="715"/>
    <cellStyle name="Percent 2 3 2" xfId="723"/>
    <cellStyle name="Percent 2 3 2 2" xfId="760"/>
    <cellStyle name="Percent 2 3 2 2 2" xfId="915"/>
    <cellStyle name="Percent 2 3 2 2 2 2" xfId="1246"/>
    <cellStyle name="Percent 2 3 2 2 2 2 2" xfId="1479"/>
    <cellStyle name="Percent 2 3 2 2 2 3" xfId="1363"/>
    <cellStyle name="Percent 2 3 2 2 2 4" xfId="1127"/>
    <cellStyle name="Percent 2 3 2 2 3" xfId="985"/>
    <cellStyle name="Percent 2 3 2 2 3 2" xfId="1423"/>
    <cellStyle name="Percent 2 3 2 2 3 3" xfId="1190"/>
    <cellStyle name="Percent 2 3 2 2 4" xfId="1307"/>
    <cellStyle name="Percent 2 3 2 2 5" xfId="1070"/>
    <cellStyle name="Percent 2 3 2 3" xfId="882"/>
    <cellStyle name="Percent 2 3 2 3 2" xfId="1216"/>
    <cellStyle name="Percent 2 3 2 3 2 2" xfId="1449"/>
    <cellStyle name="Percent 2 3 2 3 3" xfId="1333"/>
    <cellStyle name="Percent 2 3 2 3 4" xfId="1097"/>
    <cellStyle name="Percent 2 3 2 4" xfId="955"/>
    <cellStyle name="Percent 2 3 2 4 2" xfId="1397"/>
    <cellStyle name="Percent 2 3 2 4 3" xfId="1164"/>
    <cellStyle name="Percent 2 3 2 5" xfId="1281"/>
    <cellStyle name="Percent 2 3 2 6" xfId="1044"/>
    <cellStyle name="Percent 2 3 3" xfId="731"/>
    <cellStyle name="Percent 2 3 3 2" xfId="768"/>
    <cellStyle name="Percent 2 3 3 2 2" xfId="923"/>
    <cellStyle name="Percent 2 3 3 2 2 2" xfId="1254"/>
    <cellStyle name="Percent 2 3 3 2 2 2 2" xfId="1487"/>
    <cellStyle name="Percent 2 3 3 2 2 3" xfId="1371"/>
    <cellStyle name="Percent 2 3 3 2 2 4" xfId="1135"/>
    <cellStyle name="Percent 2 3 3 2 3" xfId="993"/>
    <cellStyle name="Percent 2 3 3 2 3 2" xfId="1431"/>
    <cellStyle name="Percent 2 3 3 2 3 3" xfId="1198"/>
    <cellStyle name="Percent 2 3 3 2 4" xfId="1315"/>
    <cellStyle name="Percent 2 3 3 2 5" xfId="1078"/>
    <cellStyle name="Percent 2 3 3 3" xfId="890"/>
    <cellStyle name="Percent 2 3 3 3 2" xfId="1224"/>
    <cellStyle name="Percent 2 3 3 3 2 2" xfId="1457"/>
    <cellStyle name="Percent 2 3 3 3 3" xfId="1341"/>
    <cellStyle name="Percent 2 3 3 3 4" xfId="1105"/>
    <cellStyle name="Percent 2 3 3 4" xfId="963"/>
    <cellStyle name="Percent 2 3 3 4 2" xfId="1405"/>
    <cellStyle name="Percent 2 3 3 4 3" xfId="1172"/>
    <cellStyle name="Percent 2 3 3 5" xfId="1289"/>
    <cellStyle name="Percent 2 3 3 6" xfId="1052"/>
    <cellStyle name="Percent 2 3 4" xfId="752"/>
    <cellStyle name="Percent 2 3 4 2" xfId="907"/>
    <cellStyle name="Percent 2 3 4 2 2" xfId="1238"/>
    <cellStyle name="Percent 2 3 4 2 2 2" xfId="1471"/>
    <cellStyle name="Percent 2 3 4 2 3" xfId="1355"/>
    <cellStyle name="Percent 2 3 4 2 4" xfId="1119"/>
    <cellStyle name="Percent 2 3 4 3" xfId="977"/>
    <cellStyle name="Percent 2 3 4 3 2" xfId="1415"/>
    <cellStyle name="Percent 2 3 4 3 3" xfId="1182"/>
    <cellStyle name="Percent 2 3 4 4" xfId="1299"/>
    <cellStyle name="Percent 2 3 4 5" xfId="1062"/>
    <cellStyle name="Percent 2 3 5" xfId="874"/>
    <cellStyle name="Percent 2 3 5 2" xfId="1208"/>
    <cellStyle name="Percent 2 3 5 2 2" xfId="1441"/>
    <cellStyle name="Percent 2 3 5 3" xfId="1325"/>
    <cellStyle name="Percent 2 3 5 4" xfId="1089"/>
    <cellStyle name="Percent 2 3 6" xfId="947"/>
    <cellStyle name="Percent 2 3 6 2" xfId="1389"/>
    <cellStyle name="Percent 2 3 6 3" xfId="1156"/>
    <cellStyle name="Percent 2 3 7" xfId="1273"/>
    <cellStyle name="Percent 2 3 8" xfId="1036"/>
    <cellStyle name="Percent 2 3 9" xfId="1634"/>
    <cellStyle name="Percent 2 4" xfId="1491"/>
    <cellStyle name="Percent 2 5" xfId="660"/>
    <cellStyle name="Percent 2 6" xfId="1566"/>
    <cellStyle name="Percent 20" xfId="995"/>
    <cellStyle name="Percent 21" xfId="997"/>
    <cellStyle name="Percent 22" xfId="1008"/>
    <cellStyle name="Percent 23" xfId="1492"/>
    <cellStyle name="Percent 24" xfId="1011"/>
    <cellStyle name="Percent 25" xfId="1494"/>
    <cellStyle name="Percent 26" xfId="1021"/>
    <cellStyle name="Percent 27" xfId="998"/>
    <cellStyle name="Percent 28" xfId="1007"/>
    <cellStyle name="Percent 29" xfId="1496"/>
    <cellStyle name="Percent 3" xfId="86"/>
    <cellStyle name="Percent 3 2" xfId="87"/>
    <cellStyle name="Percent 3 2 2" xfId="846"/>
    <cellStyle name="Percent 3 2 2 2" xfId="1614"/>
    <cellStyle name="Percent 3 2 3" xfId="99"/>
    <cellStyle name="Percent 3 2 3 2" xfId="1644"/>
    <cellStyle name="Percent 3 2 4" xfId="711"/>
    <cellStyle name="Percent 3 2 5" xfId="1579"/>
    <cellStyle name="Percent 3 3" xfId="735"/>
    <cellStyle name="Percent 3 3 2" xfId="1604"/>
    <cellStyle name="Percent 3 4" xfId="842"/>
    <cellStyle name="Percent 3 4 2" xfId="1637"/>
    <cellStyle name="Percent 3 5" xfId="661"/>
    <cellStyle name="Percent 3 6" xfId="1569"/>
    <cellStyle name="Percent 30" xfId="1018"/>
    <cellStyle name="Percent 31" xfId="1020"/>
    <cellStyle name="Percent 32" xfId="1009"/>
    <cellStyle name="Percent 33" xfId="1495"/>
    <cellStyle name="Percent 34" xfId="1003"/>
    <cellStyle name="Percent 35" xfId="1493"/>
    <cellStyle name="Percent 36" xfId="1497"/>
    <cellStyle name="Percent 37" xfId="1499"/>
    <cellStyle name="Percent 38" xfId="1501"/>
    <cellStyle name="Percent 39" xfId="1503"/>
    <cellStyle name="Percent 4" xfId="88"/>
    <cellStyle name="Percent 4 2" xfId="864"/>
    <cellStyle name="Percent 4 2 2" xfId="1607"/>
    <cellStyle name="Percent 4 3" xfId="712"/>
    <cellStyle name="Percent 4 3 2" xfId="1639"/>
    <cellStyle name="Percent 4 4" xfId="1571"/>
    <cellStyle name="Percent 40" xfId="1505"/>
    <cellStyle name="Percent 41" xfId="1507"/>
    <cellStyle name="Percent 42" xfId="1509"/>
    <cellStyle name="Percent 43" xfId="1511"/>
    <cellStyle name="Percent 44" xfId="1513"/>
    <cellStyle name="Percent 45" xfId="1515"/>
    <cellStyle name="Percent 46" xfId="1517"/>
    <cellStyle name="Percent 47" xfId="1519"/>
    <cellStyle name="Percent 48" xfId="1521"/>
    <cellStyle name="Percent 49" xfId="659"/>
    <cellStyle name="Percent 5" xfId="89"/>
    <cellStyle name="Percent 5 2" xfId="744"/>
    <cellStyle name="Percent 50" xfId="1658"/>
    <cellStyle name="Percent 6" xfId="739"/>
    <cellStyle name="Percent 6 2" xfId="896"/>
    <cellStyle name="Percent 6 2 2" xfId="1461"/>
    <cellStyle name="Percent 6 2 3" xfId="1228"/>
    <cellStyle name="Percent 6 3" xfId="967"/>
    <cellStyle name="Percent 6 3 2" xfId="1345"/>
    <cellStyle name="Percent 6 4" xfId="1109"/>
    <cellStyle name="Percent 7" xfId="929"/>
    <cellStyle name="Percent 7 2" xfId="1142"/>
    <cellStyle name="Percent 8" xfId="930"/>
    <cellStyle name="Percent 8 2" xfId="1258"/>
    <cellStyle name="Percent 9" xfId="933"/>
    <cellStyle name="Style 23" xfId="3"/>
    <cellStyle name="Style 23 2" xfId="714"/>
    <cellStyle name="Style 23 3" xfId="713"/>
    <cellStyle name="STYLE1" xfId="90"/>
    <cellStyle name="STYLE2" xfId="91"/>
    <cellStyle name="STYLE4" xfId="92"/>
    <cellStyle name="Subtotal" xfId="93"/>
    <cellStyle name="Title 2" xfId="94"/>
    <cellStyle name="Title 2 2" xfId="1022"/>
    <cellStyle name="Title 3" xfId="793"/>
    <cellStyle name="Total 10" xfId="662"/>
    <cellStyle name="Total 11" xfId="663"/>
    <cellStyle name="Total 12" xfId="664"/>
    <cellStyle name="Total 13" xfId="665"/>
    <cellStyle name="Total 14" xfId="666"/>
    <cellStyle name="Total 15" xfId="667"/>
    <cellStyle name="Total 16" xfId="794"/>
    <cellStyle name="Total 17" xfId="1545"/>
    <cellStyle name="Total 18" xfId="1537"/>
    <cellStyle name="Total 2" xfId="95"/>
    <cellStyle name="Total 2 2" xfId="813"/>
    <cellStyle name="Total 2 3" xfId="668"/>
    <cellStyle name="Total 3" xfId="669"/>
    <cellStyle name="Total 4" xfId="670"/>
    <cellStyle name="Total 5" xfId="671"/>
    <cellStyle name="Total 6" xfId="672"/>
    <cellStyle name="Total 7" xfId="673"/>
    <cellStyle name="Total 8" xfId="674"/>
    <cellStyle name="Total 9" xfId="675"/>
    <cellStyle name="Warning Text 10" xfId="676"/>
    <cellStyle name="Warning Text 11" xfId="677"/>
    <cellStyle name="Warning Text 12" xfId="678"/>
    <cellStyle name="Warning Text 13" xfId="679"/>
    <cellStyle name="Warning Text 14" xfId="680"/>
    <cellStyle name="Warning Text 15" xfId="681"/>
    <cellStyle name="Warning Text 16" xfId="795"/>
    <cellStyle name="Warning Text 2" xfId="96"/>
    <cellStyle name="Warning Text 2 2" xfId="810"/>
    <cellStyle name="Warning Text 2 3" xfId="682"/>
    <cellStyle name="Warning Text 3" xfId="683"/>
    <cellStyle name="Warning Text 4" xfId="684"/>
    <cellStyle name="Warning Text 5" xfId="685"/>
    <cellStyle name="Warning Text 6" xfId="686"/>
    <cellStyle name="Warning Text 7" xfId="687"/>
    <cellStyle name="Warning Text 8" xfId="688"/>
    <cellStyle name="Warning Text 9" xfId="689"/>
  </cellStyles>
  <dxfs count="0"/>
  <tableStyles count="0" defaultTableStyle="TableStyleMedium2" defaultPivotStyle="PivotStyleLight16"/>
  <colors>
    <mruColors>
      <color rgb="FF00FF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styles" Target="styles.xml"/><Relationship Id="rId36" Type="http://schemas.openxmlformats.org/officeDocument/2006/relationships/customXml" Target="../customXml/item3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theme" Target="theme/theme1.xml"/><Relationship Id="rId30" Type="http://schemas.openxmlformats.org/officeDocument/2006/relationships/calcChain" Target="calcChain.xml"/><Relationship Id="rId35" Type="http://schemas.openxmlformats.org/officeDocument/2006/relationships/customXml" Target="../customXml/item2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Actual</c:v>
          </c:tx>
          <c:spPr>
            <a:solidFill>
              <a:schemeClr val="accent1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numRef>
              <c:f>'Ex 3 Tables'!$A$116:$A$125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'Ex 3 Tables'!$B$116:$B$125</c:f>
              <c:numCache>
                <c:formatCode>#,##0.0</c:formatCode>
                <c:ptCount val="10"/>
                <c:pt idx="0">
                  <c:v>619.30384274033088</c:v>
                </c:pt>
                <c:pt idx="1">
                  <c:v>624.15935236889595</c:v>
                </c:pt>
                <c:pt idx="2">
                  <c:v>624.54369489777014</c:v>
                </c:pt>
                <c:pt idx="3">
                  <c:v>607.172997993438</c:v>
                </c:pt>
                <c:pt idx="4">
                  <c:v>633.22067530431298</c:v>
                </c:pt>
                <c:pt idx="5">
                  <c:v>626.71158168187901</c:v>
                </c:pt>
                <c:pt idx="6">
                  <c:v>604.4835965476899</c:v>
                </c:pt>
                <c:pt idx="7">
                  <c:v>610.73793191403092</c:v>
                </c:pt>
                <c:pt idx="8">
                  <c:v>624.62779536230266</c:v>
                </c:pt>
                <c:pt idx="9">
                  <c:v>622.40759430849596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FB-43F5-B468-6FB50B4D9C11}"/>
            </c:ext>
          </c:extLst>
        </c:ser>
        <c:ser>
          <c:idx val="1"/>
          <c:order val="1"/>
          <c:tx>
            <c:v>Predicted</c:v>
          </c:tx>
          <c:spPr>
            <a:solidFill>
              <a:schemeClr val="accent1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numRef>
              <c:f>'Ex 3 Tables'!$A$116:$A$125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'Ex 3 Tables'!$C$116:$C$125</c:f>
              <c:numCache>
                <c:formatCode>#,##0.0</c:formatCode>
                <c:ptCount val="10"/>
                <c:pt idx="0">
                  <c:v>620.72540793864653</c:v>
                </c:pt>
                <c:pt idx="1">
                  <c:v>620.65268675390018</c:v>
                </c:pt>
                <c:pt idx="2">
                  <c:v>626.030371032782</c:v>
                </c:pt>
                <c:pt idx="3">
                  <c:v>618.12367520686507</c:v>
                </c:pt>
                <c:pt idx="4">
                  <c:v>628.37396093887946</c:v>
                </c:pt>
                <c:pt idx="5">
                  <c:v>622.99115895097509</c:v>
                </c:pt>
                <c:pt idx="6">
                  <c:v>601.32917608900743</c:v>
                </c:pt>
                <c:pt idx="7">
                  <c:v>624.45139636743033</c:v>
                </c:pt>
                <c:pt idx="8">
                  <c:v>621.73222616426347</c:v>
                </c:pt>
                <c:pt idx="9">
                  <c:v>612.95900367639445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FB-43F5-B468-6FB50B4D9C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8134312"/>
        <c:axId val="758158912"/>
      </c:barChart>
      <c:catAx>
        <c:axId val="7581343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en-CA" b="1" i="0" baseline="0">
                    <a:solidFill>
                      <a:sysClr val="windowText" lastClr="000000"/>
                    </a:solidFill>
                    <a:latin typeface="Arial" panose="020B0604020202020204" pitchFamily="34" charset="0"/>
                  </a:rPr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758158912"/>
        <c:crosses val="autoZero"/>
        <c:auto val="1"/>
        <c:lblAlgn val="ctr"/>
        <c:lblOffset val="100"/>
        <c:noMultiLvlLbl val="0"/>
      </c:catAx>
      <c:valAx>
        <c:axId val="75815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en-CA" b="1" i="0" baseline="0">
                    <a:solidFill>
                      <a:sysClr val="windowText" lastClr="000000"/>
                    </a:solidFill>
                    <a:latin typeface="Arial" panose="020B0604020202020204" pitchFamily="34" charset="0"/>
                  </a:rPr>
                  <a:t>GWh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758134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473074</xdr:colOff>
      <xdr:row>112</xdr:row>
      <xdr:rowOff>88900</xdr:rowOff>
    </xdr:from>
    <xdr:to>
      <xdr:col>13</xdr:col>
      <xdr:colOff>539750</xdr:colOff>
      <xdr:row>127</xdr:row>
      <xdr:rowOff>139700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\Richmond%20Hill\Year%20End\RHH96YE_%20MEA%20Statistic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891282D\Exhibit%203%20Distribution%20Revenue%20Throughputs%20-%20Blank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nuela\Documents\TANDEM%20ENERGY%20SERVICES%20INC\CODES%20&amp;%20POLICIES\Minimum%20Filing%20Requirements\2014%20Minimum%20Filing%20Requirement\Filing_Requirements_Chapter2_Appendices_for%202014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FLEX_HOME\GoFlex%20Home%20Personal\2.%20TESI%20CODES%20&amp;%20POLICIES\Minimum%20Filing%20Requirements\2015%20Minimum%20Filing%20Requirements\2015_Filing_Requirements_Chapter2_Appendices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5.%20TESI%20UTILITIES\Hearst%20Power\2021%20Cost%20of%20Service\Models\about:blank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bacon\My%20Documents\Orillia\2010%20Rates\2010%20Rate%20File%20-%20July%202,%202009\Documents%20and%20Settings\phurley\Desktop\Lakeland%20Rate%20App\LPDL_2009%20Revenue%20Requirement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bacon\My%20Documents\Orillia\2010%20Rates\2010%20Rate%20File%20-%20July%202,%202009\Documents%20and%20Settings\phurley\Desktop\Lakeland%20Rate%20App\LPDL_2009%20Revenue%20Requirement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Bacon\My%20Documents\Norfolk\2011%20Rates\Evidence\Documents%20and%20Settings\dg\Desktop\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Calhoun\Local%20Settings\Temporary%20Internet%20Files\Content.Outlook\EIW673TU\Documents%20and%20Settings\dferraro\Local%20Settings\Temporary%20Internet%20Files\OLKB\Dummy%20Fil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CTennant\Return%20on%20Equity%20and%20WC\RateMake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Tennant\Return%20on%20Equity%20and%20WC\RateMake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Bacon\My%20Documents\Norfolk\2011%20Rates\Evidence\LDC%20FTY%20-%20LF\CostAllocation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DC%20FTY%20-%20LF\CostAllocatio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ESI\TESI%20Client\Hearst\2015%20Cost%20of%20Service\Hearst_2015%20Rate%20Design%20Model%20May%205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E027A4E\Exhibit%203%20Distribution%20Revenue%20Throughputs%20-%20Blan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  <sheetName val="Input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SUMMARY</v>
          </cell>
        </row>
        <row r="250">
          <cell r="B250" t="str">
            <v xml:space="preserve">   Average for medium size utilities</v>
          </cell>
        </row>
      </sheetData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2-BA1_Fix Asset Cont.CGAAP"/>
      <sheetName val="App.2-BA2_Fix Asset Cont.MIFRS"/>
      <sheetName val="Appendix 2-BB Service Life Comp"/>
      <sheetName val="Instruction for App. 2-C MIFRS"/>
      <sheetName val="App.2-CA_CGAAP_DepExp_2011"/>
      <sheetName val="App.2-CB_MIFRS_DepExp_2011"/>
      <sheetName val="App.2-CC_MIFRS_DepExp_2012"/>
      <sheetName val="App.2-CD_MIFRS_DepExp_2013"/>
      <sheetName val="App.2-CE_MIFRS_DepExp_2014"/>
      <sheetName val="App.2-CF_CGAAP_DepExp_2012"/>
      <sheetName val="App.2-CG_MIFRS_DepExp_2012"/>
      <sheetName val="App.2-CH_MIFRS_DepExp_2013"/>
      <sheetName val="App.2-CI_MIFRS_DepExp_2014"/>
      <sheetName val="App.2-CJ_CGAAP_DepExp_2012"/>
      <sheetName val="App.2-CK_CGAAP_DepExp_2013"/>
      <sheetName val="App.2-CL_MIFRS_DepExp_2013"/>
      <sheetName val="App.2-CM_MIFRS_DepExp_2014"/>
      <sheetName val="Instruction for App. 2-C CGAAP"/>
      <sheetName val="App.2-CN_OldCGAAP_DepExp_2012"/>
      <sheetName val="App.2-CO_NewCGAAP_DepExp_2012"/>
      <sheetName val="App.2-CP_NewCGAAP_DepExp_2013"/>
      <sheetName val="App.2-CQ NewCGAAP_DepExp_2014"/>
      <sheetName val="App.2-CR_OldCGAAP_DepExp_2012"/>
      <sheetName val="App.2-CS_OldCGAAP_DepExp_2013"/>
      <sheetName val="App.2-CT_NewCGAAP_DepExp_2013"/>
      <sheetName val="App.2-CU_NewCGAAP_DepExp_2014"/>
      <sheetName val="App.2-CV_USGAAP_DepExp"/>
      <sheetName val="App.2-DA_Overhead"/>
      <sheetName val="App.2-DB_Overhead"/>
      <sheetName val="App.2-EA_PP&amp;E Deferral Account"/>
      <sheetName val="App.2-EB_PP&amp;E Deferral Account"/>
      <sheetName val="App.2-EC_PP&amp;E Deferral Account"/>
      <sheetName val="App.2-ED_Account 1576 (2012)"/>
      <sheetName val="App.2-EE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.2-I LF_CDM_WF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ation"/>
      <sheetName val="App.2-OA Capital Structure"/>
      <sheetName val="App.2-OB_Debt Instruments"/>
      <sheetName val="App.2-P_Cost_Allocation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onciliation"/>
      <sheetName val="App.2-W_Bill Impacts"/>
      <sheetName val="App.2-YA_MIFRS Summary Impacts"/>
      <sheetName val="App. 2-YB_CGAAP Summary Impacts"/>
      <sheetName val="App. 2-Z_Tariff"/>
      <sheetName val="lists"/>
      <sheetName val="lists2"/>
      <sheetName val="Sheet19"/>
    </sheetNames>
    <sheetDataSet>
      <sheetData sheetId="0">
        <row r="16">
          <cell r="E16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 2-AC_Customer Engagement"/>
      <sheetName val="App.2-B_Acct Instructions"/>
      <sheetName val="App.2-BA_Fixed Asset Cont"/>
      <sheetName val="Appendix 2-BB Service Life  "/>
      <sheetName val="App.2-CA_OldCGAAP_DepExp_2012"/>
      <sheetName val="App.2-CB_NewCGAAP_DepExp_2012"/>
      <sheetName val="App.2-CC_NewCGAAP_DepExp_2013"/>
      <sheetName val="App.2-CD_MIFRS_DepExp_2014"/>
      <sheetName val="App.2-CE_MIFRS_DepExp_2015"/>
      <sheetName val="App.2-CF_OldCGAAP_DepExp_2013"/>
      <sheetName val="App.2-CG_NewCGAAP_DepExp_2013"/>
      <sheetName val="App.2-CH_MIFRS_DepExp_2014"/>
      <sheetName val="App.2-CI MIFRS_DepExp_2015"/>
      <sheetName val="App.2-D_Overhead"/>
      <sheetName val="App.2-EA_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FA Proposed REG Inves (2"/>
      <sheetName val="App.2-FB Calc of REG Improv (2"/>
      <sheetName val="App.2-FC Calc of REG Expans (2"/>
      <sheetName val="App.2-G SQI"/>
      <sheetName val="App.2-H_Other_Oper_Rev"/>
      <sheetName val="App.2-I LF_CDM_WF_OLD"/>
      <sheetName val="App.2-I LF_CDM_WF"/>
      <sheetName val="App.2-IA_Act_Frcst_Data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ation"/>
      <sheetName val="App.2-OA Capital Structure"/>
      <sheetName val="App.2-OB_Debt Instruments"/>
      <sheetName val="App.2-P_Cost_Allocation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onciliation"/>
      <sheetName val="App.2-W_Bill Impacts"/>
      <sheetName val="App.2-Y_MIFRS Summary Impacts"/>
      <sheetName val="App. 2-Z_Tariff"/>
      <sheetName val="lists"/>
      <sheetName val="lists2"/>
      <sheetName val="Sheet19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P0.Admin"/>
      <sheetName val="P1.UCC"/>
      <sheetName val="P2.CEC"/>
      <sheetName val="P3.Interest"/>
      <sheetName val="P4.LCF"/>
      <sheetName val="P5.Reserves"/>
      <sheetName val="P6.TxblIncome"/>
      <sheetName val="P7.CapitalTax"/>
      <sheetName val="P8.TotalPILs"/>
      <sheetName val="Y1.TaxRates"/>
      <sheetName val="Y2.CCA"/>
      <sheetName val="Z1.ModelVariables"/>
      <sheetName val="Z0.Disclaimer"/>
      <sheetName val="Table of Content"/>
      <sheetName val="0.1 LDC Info"/>
      <sheetName val="Table of Contents"/>
      <sheetName val="0.2 Customer Classes"/>
      <sheetName val="Exhibit 1 -&gt;"/>
      <sheetName val="1.1 Trial Balance Summary"/>
      <sheetName val="1.2 TB Historical Balances"/>
      <sheetName val="1.3 TB Projected Balances"/>
      <sheetName val="1.4 TB Var Analysis"/>
      <sheetName val="Exhibit 2 -&gt;"/>
      <sheetName val="2.1. Rate Base Trend "/>
      <sheetName val="2.2 RateBase VarAnalysis"/>
      <sheetName val="2.3 Summary of Capital Projects"/>
      <sheetName val="FIXED ASSET CONTINUITY STMT -&gt;"/>
      <sheetName val="2.5 Service Life Comp"/>
      <sheetName val="2.6 Fixed Asset Cont Stmt"/>
      <sheetName val="2.7 Overhead"/>
      <sheetName val="DEPRECIATION EXPENSES -&gt;"/>
      <sheetName val="2.9 Depreciation Expenses"/>
      <sheetName val="2.10 DeprExp Bridge NewGAAP"/>
      <sheetName val="2.11 DeprExp Test NewGAAP"/>
      <sheetName val="2.12 Proposed REG Invest."/>
      <sheetName val="2.13 SQI"/>
      <sheetName val="Exhibit 3 -&gt;"/>
      <sheetName val="OPERATING REVENUES -&gt;"/>
      <sheetName val="3.2 Other_Oper_Rev Sum"/>
      <sheetName val="PILs -&gt;"/>
      <sheetName val="3.3 PILs.TaxRate"/>
      <sheetName val="3.4 PILs.Sch 8 UCC"/>
      <sheetName val="3.5 PILs.Sch 10 CEC"/>
      <sheetName val="3.6 PILs Sch 7 LCF"/>
      <sheetName val="3.7 PILs.Reserves"/>
      <sheetName val="3.8 PILs.TxblIncome"/>
      <sheetName val="3.9 PILs.Final PILs"/>
      <sheetName val="LOAD FORECAST -&gt;"/>
      <sheetName val="3.10 Load Forecast Inputs"/>
      <sheetName val="3.11 LoadForecast"/>
      <sheetName val="Exhibit 4 -&gt;"/>
      <sheetName val="OM&amp;A -&gt;"/>
      <sheetName val="4.1 OM&amp;A_Detailed_Analysis"/>
      <sheetName val="4.2 OM&amp;A_Summary_Analys"/>
      <sheetName val="4.3 OMA Programs"/>
      <sheetName val="4.4 OM&amp;A_Cost _Drivers"/>
      <sheetName val="4.5 Monthly Staff Lvl"/>
      <sheetName val="4.7 Employee Costs"/>
      <sheetName val="4.8 Charitable Donations"/>
      <sheetName val="4.9 OM&amp;A_per_Cust_FTEE"/>
      <sheetName val="4.10 Regulatory_Costs"/>
      <sheetName val="4.11 Supplier Purchases"/>
      <sheetName val="4.12 PowerSupplExp"/>
      <sheetName val="4.13 Corp_Cost_Allocation"/>
      <sheetName val="Exhibit 5 -&gt;"/>
      <sheetName val="5.1 Capital Structure"/>
      <sheetName val="5.2 Debt Instruments"/>
      <sheetName val="Exhibit 6 -&gt;"/>
      <sheetName val="6.1 Revenue Requirement"/>
      <sheetName val="6.2 Chg in RevReq"/>
      <sheetName val="6.3 Rev Deficiency Sufficie "/>
      <sheetName val="6.4 ROE"/>
      <sheetName val="6.5 OEB Input Appendices"/>
      <sheetName val="6.6 OEB ROE Summary"/>
      <sheetName val="6.7 Scorecard"/>
      <sheetName val="Exhibit 8 -&gt;"/>
      <sheetName val="8.1 Loss Factors"/>
      <sheetName val="8.2 IFRS Transition Costs"/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  <sheetName val="1. Information Sheet"/>
      <sheetName val="2. Table of Contents"/>
      <sheetName val="3. Rate Class Selection"/>
      <sheetName val="4. Current Tariff Schedule"/>
      <sheetName val="4. Hidden"/>
      <sheetName val="5. 2013 Continuity Schedule"/>
      <sheetName val="6. Billing Det. for Def-Var"/>
      <sheetName val="6. hidden"/>
      <sheetName val="7. Allocating Def-Var Balances"/>
      <sheetName val="8. Calculation of Def-Var RR"/>
      <sheetName val="9. Rev2Cost_GDPIPI"/>
      <sheetName val="9. hidden"/>
      <sheetName val="10. Other Charges &amp; LF"/>
      <sheetName val="11. Proposed Rates"/>
      <sheetName val="12. Summary Sheet"/>
      <sheetName val="13. Final Tariff Schedule"/>
      <sheetName val="14. Bill Impacts"/>
      <sheetName val="lists"/>
      <sheetName val="1. Info"/>
      <sheetName val="2. Applicable Worksheets"/>
      <sheetName val="3. Rate Classes"/>
      <sheetName val="hidden1"/>
      <sheetName val="4. Most Recent Tariff"/>
      <sheetName val="LDC Info"/>
      <sheetName val="CurrentTariff"/>
      <sheetName val="Revenues at Curr Rates"/>
      <sheetName val="RATEBASE &amp; REV REQ -&gt;"/>
      <sheetName val="Rate Base"/>
      <sheetName val="Revenue Requirement"/>
      <sheetName val="COST ALLOC. &amp; RATE DESIGN -&gt;"/>
      <sheetName val="Cost Allocation &amp; RevAllocation"/>
      <sheetName val="RateDesign"/>
      <sheetName val="Loss Factor"/>
      <sheetName val="Rev_Reconciliation"/>
      <sheetName val="RATE RIDERS -&gt;"/>
      <sheetName val="SMRR"/>
      <sheetName val="DVA"/>
      <sheetName val="Summary of Tariffs"/>
      <sheetName val="RRWF -&gt;"/>
      <sheetName val="RRWF_Data_Input_Sheet"/>
      <sheetName val="RRWF_Rate_Base"/>
      <sheetName val="RRWF_Utility Income"/>
      <sheetName val="RRWF_Taxes_PILs"/>
      <sheetName val="RRWF_Cost_of_Capital"/>
      <sheetName val="RRWF_Rev_Def_Suff"/>
      <sheetName val=" RRWF_Rev_Reqt"/>
      <sheetName val="Update to COS Application"/>
      <sheetName val="CHEC_Rate Design Model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2.ModelTab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>
        <row r="25">
          <cell r="E25">
            <v>2021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/>
      <sheetData sheetId="80"/>
      <sheetData sheetId="81" refreshError="1"/>
      <sheetData sheetId="82"/>
      <sheetData sheetId="83"/>
      <sheetData sheetId="84"/>
      <sheetData sheetId="85"/>
      <sheetData sheetId="86"/>
      <sheetData sheetId="87" refreshError="1"/>
      <sheetData sheetId="88" refreshError="1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 refreshError="1"/>
      <sheetData sheetId="109"/>
      <sheetData sheetId="110"/>
      <sheetData sheetId="111" refreshError="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/>
      <sheetData sheetId="1" refreshError="1">
        <row r="13">
          <cell r="C13">
            <v>2009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/>
      <sheetData sheetId="6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 refreshError="1"/>
      <sheetData sheetId="1" refreshError="1">
        <row r="13">
          <cell r="C13">
            <v>2009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 refreshError="1"/>
      <sheetData sheetId="6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/>
      <sheetData sheetId="2"/>
      <sheetData sheetId="3"/>
      <sheetData sheetId="4"/>
      <sheetData sheetId="5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LDC Info"/>
      <sheetName val="2. COS Flowchart"/>
      <sheetName val="3. CustomerClass"/>
      <sheetName val="4. CurrentTariff"/>
      <sheetName val="5. Revenues at Curr Rates"/>
      <sheetName val="6. TB Summary"/>
      <sheetName val="7. TB Historical"/>
      <sheetName val="8. TB Projected Balances"/>
      <sheetName val="9. Capital Projects"/>
      <sheetName val="10.Var of Capital Expenditures"/>
      <sheetName val="11.Fixed Asset Continuity Stmts"/>
      <sheetName val="12. Service Life Comp"/>
      <sheetName val="Instruction for App. 2-C MIFRS"/>
      <sheetName val="Instruction for App. 2-C CGAAP"/>
      <sheetName val="13. Depreciation Expense Calcs"/>
      <sheetName val="14. _NewCGAAP_DepExp_2014"/>
      <sheetName val="15. _NewCGAAP_DepExp_2015"/>
      <sheetName val="16. _Overhead"/>
      <sheetName val="17.PP&amp;E Deferral Account"/>
      <sheetName val="18. PP&amp;E Deferral Account"/>
      <sheetName val="19. Account 1576 (2012)"/>
      <sheetName val="20. SQI"/>
      <sheetName val="21. Other_Oper_Rev"/>
      <sheetName val="22. LF_CDM_WF"/>
      <sheetName val="23. OM&amp;A Details"/>
      <sheetName val="24. OM&amp;A_Summary_Analys"/>
      <sheetName val="25. OM&amp;A_Cost _Drivers"/>
      <sheetName val="App.2-JC_OMA Programs"/>
      <sheetName val="26. Employee Costs"/>
      <sheetName val="27. OM&amp;A_per_Cust_FTEE"/>
      <sheetName val="28. Regulatory_Costs"/>
      <sheetName val="29. Corp_Cost_Allocation"/>
      <sheetName val="30. CDM Adj &amp; LRAM"/>
      <sheetName val="31. LoadForecast"/>
      <sheetName val="32. PowerSupplExp"/>
      <sheetName val="33. Rate Base"/>
      <sheetName val="34. Capital Structure"/>
      <sheetName val="35. Debt Instruments"/>
      <sheetName val="36. Revenue Requirement"/>
      <sheetName val="37. Cost_Allocation"/>
      <sheetName val="38. CostAlloc &amp; RevAlloc"/>
      <sheetName val="39. RateDesign"/>
      <sheetName val="40. Cost of Serv. Emb. Dx"/>
      <sheetName val="41. Loss Factors"/>
      <sheetName val="42. Stranded Meters"/>
      <sheetName val="43. 592_Tax_Variance"/>
      <sheetName val="44. 1592_HST-OVAT"/>
      <sheetName val="45. IFRS Transition Costs"/>
      <sheetName val="46. Rev_Reconciliation"/>
      <sheetName val="48. Bill Impacts"/>
      <sheetName val="49. MIFRS Summary Impacts"/>
      <sheetName val="50. CGAAP Summary Impacts"/>
      <sheetName val="App. 2-Z_Tariff"/>
      <sheetName val="lists"/>
      <sheetName val="Net Income Trend"/>
      <sheetName val="RateBase Trend"/>
      <sheetName val="RRR Variance Analysis"/>
      <sheetName val="Capex VarAnalysis"/>
      <sheetName val="Opex VarAnalysis"/>
      <sheetName val="Sheet1"/>
    </sheetNames>
    <sheetDataSet>
      <sheetData sheetId="0">
        <row r="14">
          <cell r="E14" t="str">
            <v>EB-2014-0080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I5" dT="2023-11-06T20:58:30.33" personId="{00000000-0000-0000-0000-000000000000}" id="{77858BA9-48B4-4200-BB98-F4719E87A037}">
    <text>Rounded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EW674"/>
  <sheetViews>
    <sheetView zoomScaleNormal="100" workbookViewId="0">
      <selection activeCell="C455" sqref="C455:C460"/>
    </sheetView>
  </sheetViews>
  <sheetFormatPr defaultRowHeight="12.5"/>
  <cols>
    <col min="1" max="1" width="32.26953125" style="143" customWidth="1"/>
    <col min="2" max="12" width="12" style="143" customWidth="1"/>
    <col min="13" max="15" width="14.81640625" style="143" customWidth="1"/>
    <col min="16" max="16" width="37.54296875" style="143" customWidth="1"/>
    <col min="17" max="26" width="12.453125" style="143" customWidth="1"/>
    <col min="27" max="27" width="30.81640625" style="143" customWidth="1"/>
    <col min="28" max="29" width="9.1796875" style="143"/>
    <col min="30" max="30" width="6.1796875" style="143" customWidth="1"/>
    <col min="31" max="31" width="11.26953125" style="143" customWidth="1"/>
    <col min="32" max="34" width="11.1796875" style="143" bestFit="1" customWidth="1"/>
    <col min="35" max="35" width="9.54296875" style="143" customWidth="1"/>
    <col min="36" max="38" width="9" style="143" bestFit="1" customWidth="1"/>
    <col min="39" max="255" width="9.1796875" style="143"/>
    <col min="256" max="256" width="26.81640625" style="143" customWidth="1"/>
    <col min="257" max="257" width="0" style="143" hidden="1" customWidth="1"/>
    <col min="258" max="258" width="12.453125" style="143" customWidth="1"/>
    <col min="259" max="260" width="11.1796875" style="143" customWidth="1"/>
    <col min="261" max="261" width="12.1796875" style="143" customWidth="1"/>
    <col min="262" max="262" width="14" style="143" customWidth="1"/>
    <col min="263" max="263" width="12.54296875" style="143" customWidth="1"/>
    <col min="264" max="265" width="13.1796875" style="143" customWidth="1"/>
    <col min="266" max="267" width="9.1796875" style="143"/>
    <col min="268" max="268" width="11" style="143" customWidth="1"/>
    <col min="269" max="511" width="9.1796875" style="143"/>
    <col min="512" max="512" width="26.81640625" style="143" customWidth="1"/>
    <col min="513" max="513" width="0" style="143" hidden="1" customWidth="1"/>
    <col min="514" max="514" width="12.453125" style="143" customWidth="1"/>
    <col min="515" max="516" width="11.1796875" style="143" customWidth="1"/>
    <col min="517" max="517" width="12.1796875" style="143" customWidth="1"/>
    <col min="518" max="518" width="14" style="143" customWidth="1"/>
    <col min="519" max="519" width="12.54296875" style="143" customWidth="1"/>
    <col min="520" max="521" width="13.1796875" style="143" customWidth="1"/>
    <col min="522" max="523" width="9.1796875" style="143"/>
    <col min="524" max="524" width="11" style="143" customWidth="1"/>
    <col min="525" max="767" width="9.1796875" style="143"/>
    <col min="768" max="768" width="26.81640625" style="143" customWidth="1"/>
    <col min="769" max="769" width="0" style="143" hidden="1" customWidth="1"/>
    <col min="770" max="770" width="12.453125" style="143" customWidth="1"/>
    <col min="771" max="772" width="11.1796875" style="143" customWidth="1"/>
    <col min="773" max="773" width="12.1796875" style="143" customWidth="1"/>
    <col min="774" max="774" width="14" style="143" customWidth="1"/>
    <col min="775" max="775" width="12.54296875" style="143" customWidth="1"/>
    <col min="776" max="777" width="13.1796875" style="143" customWidth="1"/>
    <col min="778" max="779" width="9.1796875" style="143"/>
    <col min="780" max="780" width="11" style="143" customWidth="1"/>
    <col min="781" max="1023" width="9.1796875" style="143"/>
    <col min="1024" max="1024" width="26.81640625" style="143" customWidth="1"/>
    <col min="1025" max="1025" width="0" style="143" hidden="1" customWidth="1"/>
    <col min="1026" max="1026" width="12.453125" style="143" customWidth="1"/>
    <col min="1027" max="1028" width="11.1796875" style="143" customWidth="1"/>
    <col min="1029" max="1029" width="12.1796875" style="143" customWidth="1"/>
    <col min="1030" max="1030" width="14" style="143" customWidth="1"/>
    <col min="1031" max="1031" width="12.54296875" style="143" customWidth="1"/>
    <col min="1032" max="1033" width="13.1796875" style="143" customWidth="1"/>
    <col min="1034" max="1035" width="9.1796875" style="143"/>
    <col min="1036" max="1036" width="11" style="143" customWidth="1"/>
    <col min="1037" max="1279" width="9.1796875" style="143"/>
    <col min="1280" max="1280" width="26.81640625" style="143" customWidth="1"/>
    <col min="1281" max="1281" width="0" style="143" hidden="1" customWidth="1"/>
    <col min="1282" max="1282" width="12.453125" style="143" customWidth="1"/>
    <col min="1283" max="1284" width="11.1796875" style="143" customWidth="1"/>
    <col min="1285" max="1285" width="12.1796875" style="143" customWidth="1"/>
    <col min="1286" max="1286" width="14" style="143" customWidth="1"/>
    <col min="1287" max="1287" width="12.54296875" style="143" customWidth="1"/>
    <col min="1288" max="1289" width="13.1796875" style="143" customWidth="1"/>
    <col min="1290" max="1291" width="9.1796875" style="143"/>
    <col min="1292" max="1292" width="11" style="143" customWidth="1"/>
    <col min="1293" max="1535" width="9.1796875" style="143"/>
    <col min="1536" max="1536" width="26.81640625" style="143" customWidth="1"/>
    <col min="1537" max="1537" width="0" style="143" hidden="1" customWidth="1"/>
    <col min="1538" max="1538" width="12.453125" style="143" customWidth="1"/>
    <col min="1539" max="1540" width="11.1796875" style="143" customWidth="1"/>
    <col min="1541" max="1541" width="12.1796875" style="143" customWidth="1"/>
    <col min="1542" max="1542" width="14" style="143" customWidth="1"/>
    <col min="1543" max="1543" width="12.54296875" style="143" customWidth="1"/>
    <col min="1544" max="1545" width="13.1796875" style="143" customWidth="1"/>
    <col min="1546" max="1547" width="9.1796875" style="143"/>
    <col min="1548" max="1548" width="11" style="143" customWidth="1"/>
    <col min="1549" max="1791" width="9.1796875" style="143"/>
    <col min="1792" max="1792" width="26.81640625" style="143" customWidth="1"/>
    <col min="1793" max="1793" width="0" style="143" hidden="1" customWidth="1"/>
    <col min="1794" max="1794" width="12.453125" style="143" customWidth="1"/>
    <col min="1795" max="1796" width="11.1796875" style="143" customWidth="1"/>
    <col min="1797" max="1797" width="12.1796875" style="143" customWidth="1"/>
    <col min="1798" max="1798" width="14" style="143" customWidth="1"/>
    <col min="1799" max="1799" width="12.54296875" style="143" customWidth="1"/>
    <col min="1800" max="1801" width="13.1796875" style="143" customWidth="1"/>
    <col min="1802" max="1803" width="9.1796875" style="143"/>
    <col min="1804" max="1804" width="11" style="143" customWidth="1"/>
    <col min="1805" max="2047" width="9.1796875" style="143"/>
    <col min="2048" max="2048" width="26.81640625" style="143" customWidth="1"/>
    <col min="2049" max="2049" width="0" style="143" hidden="1" customWidth="1"/>
    <col min="2050" max="2050" width="12.453125" style="143" customWidth="1"/>
    <col min="2051" max="2052" width="11.1796875" style="143" customWidth="1"/>
    <col min="2053" max="2053" width="12.1796875" style="143" customWidth="1"/>
    <col min="2054" max="2054" width="14" style="143" customWidth="1"/>
    <col min="2055" max="2055" width="12.54296875" style="143" customWidth="1"/>
    <col min="2056" max="2057" width="13.1796875" style="143" customWidth="1"/>
    <col min="2058" max="2059" width="9.1796875" style="143"/>
    <col min="2060" max="2060" width="11" style="143" customWidth="1"/>
    <col min="2061" max="2303" width="9.1796875" style="143"/>
    <col min="2304" max="2304" width="26.81640625" style="143" customWidth="1"/>
    <col min="2305" max="2305" width="0" style="143" hidden="1" customWidth="1"/>
    <col min="2306" max="2306" width="12.453125" style="143" customWidth="1"/>
    <col min="2307" max="2308" width="11.1796875" style="143" customWidth="1"/>
    <col min="2309" max="2309" width="12.1796875" style="143" customWidth="1"/>
    <col min="2310" max="2310" width="14" style="143" customWidth="1"/>
    <col min="2311" max="2311" width="12.54296875" style="143" customWidth="1"/>
    <col min="2312" max="2313" width="13.1796875" style="143" customWidth="1"/>
    <col min="2314" max="2315" width="9.1796875" style="143"/>
    <col min="2316" max="2316" width="11" style="143" customWidth="1"/>
    <col min="2317" max="2559" width="9.1796875" style="143"/>
    <col min="2560" max="2560" width="26.81640625" style="143" customWidth="1"/>
    <col min="2561" max="2561" width="0" style="143" hidden="1" customWidth="1"/>
    <col min="2562" max="2562" width="12.453125" style="143" customWidth="1"/>
    <col min="2563" max="2564" width="11.1796875" style="143" customWidth="1"/>
    <col min="2565" max="2565" width="12.1796875" style="143" customWidth="1"/>
    <col min="2566" max="2566" width="14" style="143" customWidth="1"/>
    <col min="2567" max="2567" width="12.54296875" style="143" customWidth="1"/>
    <col min="2568" max="2569" width="13.1796875" style="143" customWidth="1"/>
    <col min="2570" max="2571" width="9.1796875" style="143"/>
    <col min="2572" max="2572" width="11" style="143" customWidth="1"/>
    <col min="2573" max="2815" width="9.1796875" style="143"/>
    <col min="2816" max="2816" width="26.81640625" style="143" customWidth="1"/>
    <col min="2817" max="2817" width="0" style="143" hidden="1" customWidth="1"/>
    <col min="2818" max="2818" width="12.453125" style="143" customWidth="1"/>
    <col min="2819" max="2820" width="11.1796875" style="143" customWidth="1"/>
    <col min="2821" max="2821" width="12.1796875" style="143" customWidth="1"/>
    <col min="2822" max="2822" width="14" style="143" customWidth="1"/>
    <col min="2823" max="2823" width="12.54296875" style="143" customWidth="1"/>
    <col min="2824" max="2825" width="13.1796875" style="143" customWidth="1"/>
    <col min="2826" max="2827" width="9.1796875" style="143"/>
    <col min="2828" max="2828" width="11" style="143" customWidth="1"/>
    <col min="2829" max="3071" width="9.1796875" style="143"/>
    <col min="3072" max="3072" width="26.81640625" style="143" customWidth="1"/>
    <col min="3073" max="3073" width="0" style="143" hidden="1" customWidth="1"/>
    <col min="3074" max="3074" width="12.453125" style="143" customWidth="1"/>
    <col min="3075" max="3076" width="11.1796875" style="143" customWidth="1"/>
    <col min="3077" max="3077" width="12.1796875" style="143" customWidth="1"/>
    <col min="3078" max="3078" width="14" style="143" customWidth="1"/>
    <col min="3079" max="3079" width="12.54296875" style="143" customWidth="1"/>
    <col min="3080" max="3081" width="13.1796875" style="143" customWidth="1"/>
    <col min="3082" max="3083" width="9.1796875" style="143"/>
    <col min="3084" max="3084" width="11" style="143" customWidth="1"/>
    <col min="3085" max="3327" width="9.1796875" style="143"/>
    <col min="3328" max="3328" width="26.81640625" style="143" customWidth="1"/>
    <col min="3329" max="3329" width="0" style="143" hidden="1" customWidth="1"/>
    <col min="3330" max="3330" width="12.453125" style="143" customWidth="1"/>
    <col min="3331" max="3332" width="11.1796875" style="143" customWidth="1"/>
    <col min="3333" max="3333" width="12.1796875" style="143" customWidth="1"/>
    <col min="3334" max="3334" width="14" style="143" customWidth="1"/>
    <col min="3335" max="3335" width="12.54296875" style="143" customWidth="1"/>
    <col min="3336" max="3337" width="13.1796875" style="143" customWidth="1"/>
    <col min="3338" max="3339" width="9.1796875" style="143"/>
    <col min="3340" max="3340" width="11" style="143" customWidth="1"/>
    <col min="3341" max="3583" width="9.1796875" style="143"/>
    <col min="3584" max="3584" width="26.81640625" style="143" customWidth="1"/>
    <col min="3585" max="3585" width="0" style="143" hidden="1" customWidth="1"/>
    <col min="3586" max="3586" width="12.453125" style="143" customWidth="1"/>
    <col min="3587" max="3588" width="11.1796875" style="143" customWidth="1"/>
    <col min="3589" max="3589" width="12.1796875" style="143" customWidth="1"/>
    <col min="3590" max="3590" width="14" style="143" customWidth="1"/>
    <col min="3591" max="3591" width="12.54296875" style="143" customWidth="1"/>
    <col min="3592" max="3593" width="13.1796875" style="143" customWidth="1"/>
    <col min="3594" max="3595" width="9.1796875" style="143"/>
    <col min="3596" max="3596" width="11" style="143" customWidth="1"/>
    <col min="3597" max="3839" width="9.1796875" style="143"/>
    <col min="3840" max="3840" width="26.81640625" style="143" customWidth="1"/>
    <col min="3841" max="3841" width="0" style="143" hidden="1" customWidth="1"/>
    <col min="3842" max="3842" width="12.453125" style="143" customWidth="1"/>
    <col min="3843" max="3844" width="11.1796875" style="143" customWidth="1"/>
    <col min="3845" max="3845" width="12.1796875" style="143" customWidth="1"/>
    <col min="3846" max="3846" width="14" style="143" customWidth="1"/>
    <col min="3847" max="3847" width="12.54296875" style="143" customWidth="1"/>
    <col min="3848" max="3849" width="13.1796875" style="143" customWidth="1"/>
    <col min="3850" max="3851" width="9.1796875" style="143"/>
    <col min="3852" max="3852" width="11" style="143" customWidth="1"/>
    <col min="3853" max="4095" width="9.1796875" style="143"/>
    <col min="4096" max="4096" width="26.81640625" style="143" customWidth="1"/>
    <col min="4097" max="4097" width="0" style="143" hidden="1" customWidth="1"/>
    <col min="4098" max="4098" width="12.453125" style="143" customWidth="1"/>
    <col min="4099" max="4100" width="11.1796875" style="143" customWidth="1"/>
    <col min="4101" max="4101" width="12.1796875" style="143" customWidth="1"/>
    <col min="4102" max="4102" width="14" style="143" customWidth="1"/>
    <col min="4103" max="4103" width="12.54296875" style="143" customWidth="1"/>
    <col min="4104" max="4105" width="13.1796875" style="143" customWidth="1"/>
    <col min="4106" max="4107" width="9.1796875" style="143"/>
    <col min="4108" max="4108" width="11" style="143" customWidth="1"/>
    <col min="4109" max="4351" width="9.1796875" style="143"/>
    <col min="4352" max="4352" width="26.81640625" style="143" customWidth="1"/>
    <col min="4353" max="4353" width="0" style="143" hidden="1" customWidth="1"/>
    <col min="4354" max="4354" width="12.453125" style="143" customWidth="1"/>
    <col min="4355" max="4356" width="11.1796875" style="143" customWidth="1"/>
    <col min="4357" max="4357" width="12.1796875" style="143" customWidth="1"/>
    <col min="4358" max="4358" width="14" style="143" customWidth="1"/>
    <col min="4359" max="4359" width="12.54296875" style="143" customWidth="1"/>
    <col min="4360" max="4361" width="13.1796875" style="143" customWidth="1"/>
    <col min="4362" max="4363" width="9.1796875" style="143"/>
    <col min="4364" max="4364" width="11" style="143" customWidth="1"/>
    <col min="4365" max="4607" width="9.1796875" style="143"/>
    <col min="4608" max="4608" width="26.81640625" style="143" customWidth="1"/>
    <col min="4609" max="4609" width="0" style="143" hidden="1" customWidth="1"/>
    <col min="4610" max="4610" width="12.453125" style="143" customWidth="1"/>
    <col min="4611" max="4612" width="11.1796875" style="143" customWidth="1"/>
    <col min="4613" max="4613" width="12.1796875" style="143" customWidth="1"/>
    <col min="4614" max="4614" width="14" style="143" customWidth="1"/>
    <col min="4615" max="4615" width="12.54296875" style="143" customWidth="1"/>
    <col min="4616" max="4617" width="13.1796875" style="143" customWidth="1"/>
    <col min="4618" max="4619" width="9.1796875" style="143"/>
    <col min="4620" max="4620" width="11" style="143" customWidth="1"/>
    <col min="4621" max="4863" width="9.1796875" style="143"/>
    <col min="4864" max="4864" width="26.81640625" style="143" customWidth="1"/>
    <col min="4865" max="4865" width="0" style="143" hidden="1" customWidth="1"/>
    <col min="4866" max="4866" width="12.453125" style="143" customWidth="1"/>
    <col min="4867" max="4868" width="11.1796875" style="143" customWidth="1"/>
    <col min="4869" max="4869" width="12.1796875" style="143" customWidth="1"/>
    <col min="4870" max="4870" width="14" style="143" customWidth="1"/>
    <col min="4871" max="4871" width="12.54296875" style="143" customWidth="1"/>
    <col min="4872" max="4873" width="13.1796875" style="143" customWidth="1"/>
    <col min="4874" max="4875" width="9.1796875" style="143"/>
    <col min="4876" max="4876" width="11" style="143" customWidth="1"/>
    <col min="4877" max="5119" width="9.1796875" style="143"/>
    <col min="5120" max="5120" width="26.81640625" style="143" customWidth="1"/>
    <col min="5121" max="5121" width="0" style="143" hidden="1" customWidth="1"/>
    <col min="5122" max="5122" width="12.453125" style="143" customWidth="1"/>
    <col min="5123" max="5124" width="11.1796875" style="143" customWidth="1"/>
    <col min="5125" max="5125" width="12.1796875" style="143" customWidth="1"/>
    <col min="5126" max="5126" width="14" style="143" customWidth="1"/>
    <col min="5127" max="5127" width="12.54296875" style="143" customWidth="1"/>
    <col min="5128" max="5129" width="13.1796875" style="143" customWidth="1"/>
    <col min="5130" max="5131" width="9.1796875" style="143"/>
    <col min="5132" max="5132" width="11" style="143" customWidth="1"/>
    <col min="5133" max="5375" width="9.1796875" style="143"/>
    <col min="5376" max="5376" width="26.81640625" style="143" customWidth="1"/>
    <col min="5377" max="5377" width="0" style="143" hidden="1" customWidth="1"/>
    <col min="5378" max="5378" width="12.453125" style="143" customWidth="1"/>
    <col min="5379" max="5380" width="11.1796875" style="143" customWidth="1"/>
    <col min="5381" max="5381" width="12.1796875" style="143" customWidth="1"/>
    <col min="5382" max="5382" width="14" style="143" customWidth="1"/>
    <col min="5383" max="5383" width="12.54296875" style="143" customWidth="1"/>
    <col min="5384" max="5385" width="13.1796875" style="143" customWidth="1"/>
    <col min="5386" max="5387" width="9.1796875" style="143"/>
    <col min="5388" max="5388" width="11" style="143" customWidth="1"/>
    <col min="5389" max="5631" width="9.1796875" style="143"/>
    <col min="5632" max="5632" width="26.81640625" style="143" customWidth="1"/>
    <col min="5633" max="5633" width="0" style="143" hidden="1" customWidth="1"/>
    <col min="5634" max="5634" width="12.453125" style="143" customWidth="1"/>
    <col min="5635" max="5636" width="11.1796875" style="143" customWidth="1"/>
    <col min="5637" max="5637" width="12.1796875" style="143" customWidth="1"/>
    <col min="5638" max="5638" width="14" style="143" customWidth="1"/>
    <col min="5639" max="5639" width="12.54296875" style="143" customWidth="1"/>
    <col min="5640" max="5641" width="13.1796875" style="143" customWidth="1"/>
    <col min="5642" max="5643" width="9.1796875" style="143"/>
    <col min="5644" max="5644" width="11" style="143" customWidth="1"/>
    <col min="5645" max="5887" width="9.1796875" style="143"/>
    <col min="5888" max="5888" width="26.81640625" style="143" customWidth="1"/>
    <col min="5889" max="5889" width="0" style="143" hidden="1" customWidth="1"/>
    <col min="5890" max="5890" width="12.453125" style="143" customWidth="1"/>
    <col min="5891" max="5892" width="11.1796875" style="143" customWidth="1"/>
    <col min="5893" max="5893" width="12.1796875" style="143" customWidth="1"/>
    <col min="5894" max="5894" width="14" style="143" customWidth="1"/>
    <col min="5895" max="5895" width="12.54296875" style="143" customWidth="1"/>
    <col min="5896" max="5897" width="13.1796875" style="143" customWidth="1"/>
    <col min="5898" max="5899" width="9.1796875" style="143"/>
    <col min="5900" max="5900" width="11" style="143" customWidth="1"/>
    <col min="5901" max="6143" width="9.1796875" style="143"/>
    <col min="6144" max="6144" width="26.81640625" style="143" customWidth="1"/>
    <col min="6145" max="6145" width="0" style="143" hidden="1" customWidth="1"/>
    <col min="6146" max="6146" width="12.453125" style="143" customWidth="1"/>
    <col min="6147" max="6148" width="11.1796875" style="143" customWidth="1"/>
    <col min="6149" max="6149" width="12.1796875" style="143" customWidth="1"/>
    <col min="6150" max="6150" width="14" style="143" customWidth="1"/>
    <col min="6151" max="6151" width="12.54296875" style="143" customWidth="1"/>
    <col min="6152" max="6153" width="13.1796875" style="143" customWidth="1"/>
    <col min="6154" max="6155" width="9.1796875" style="143"/>
    <col min="6156" max="6156" width="11" style="143" customWidth="1"/>
    <col min="6157" max="6399" width="9.1796875" style="143"/>
    <col min="6400" max="6400" width="26.81640625" style="143" customWidth="1"/>
    <col min="6401" max="6401" width="0" style="143" hidden="1" customWidth="1"/>
    <col min="6402" max="6402" width="12.453125" style="143" customWidth="1"/>
    <col min="6403" max="6404" width="11.1796875" style="143" customWidth="1"/>
    <col min="6405" max="6405" width="12.1796875" style="143" customWidth="1"/>
    <col min="6406" max="6406" width="14" style="143" customWidth="1"/>
    <col min="6407" max="6407" width="12.54296875" style="143" customWidth="1"/>
    <col min="6408" max="6409" width="13.1796875" style="143" customWidth="1"/>
    <col min="6410" max="6411" width="9.1796875" style="143"/>
    <col min="6412" max="6412" width="11" style="143" customWidth="1"/>
    <col min="6413" max="6655" width="9.1796875" style="143"/>
    <col min="6656" max="6656" width="26.81640625" style="143" customWidth="1"/>
    <col min="6657" max="6657" width="0" style="143" hidden="1" customWidth="1"/>
    <col min="6658" max="6658" width="12.453125" style="143" customWidth="1"/>
    <col min="6659" max="6660" width="11.1796875" style="143" customWidth="1"/>
    <col min="6661" max="6661" width="12.1796875" style="143" customWidth="1"/>
    <col min="6662" max="6662" width="14" style="143" customWidth="1"/>
    <col min="6663" max="6663" width="12.54296875" style="143" customWidth="1"/>
    <col min="6664" max="6665" width="13.1796875" style="143" customWidth="1"/>
    <col min="6666" max="6667" width="9.1796875" style="143"/>
    <col min="6668" max="6668" width="11" style="143" customWidth="1"/>
    <col min="6669" max="6911" width="9.1796875" style="143"/>
    <col min="6912" max="6912" width="26.81640625" style="143" customWidth="1"/>
    <col min="6913" max="6913" width="0" style="143" hidden="1" customWidth="1"/>
    <col min="6914" max="6914" width="12.453125" style="143" customWidth="1"/>
    <col min="6915" max="6916" width="11.1796875" style="143" customWidth="1"/>
    <col min="6917" max="6917" width="12.1796875" style="143" customWidth="1"/>
    <col min="6918" max="6918" width="14" style="143" customWidth="1"/>
    <col min="6919" max="6919" width="12.54296875" style="143" customWidth="1"/>
    <col min="6920" max="6921" width="13.1796875" style="143" customWidth="1"/>
    <col min="6922" max="6923" width="9.1796875" style="143"/>
    <col min="6924" max="6924" width="11" style="143" customWidth="1"/>
    <col min="6925" max="7167" width="9.1796875" style="143"/>
    <col min="7168" max="7168" width="26.81640625" style="143" customWidth="1"/>
    <col min="7169" max="7169" width="0" style="143" hidden="1" customWidth="1"/>
    <col min="7170" max="7170" width="12.453125" style="143" customWidth="1"/>
    <col min="7171" max="7172" width="11.1796875" style="143" customWidth="1"/>
    <col min="7173" max="7173" width="12.1796875" style="143" customWidth="1"/>
    <col min="7174" max="7174" width="14" style="143" customWidth="1"/>
    <col min="7175" max="7175" width="12.54296875" style="143" customWidth="1"/>
    <col min="7176" max="7177" width="13.1796875" style="143" customWidth="1"/>
    <col min="7178" max="7179" width="9.1796875" style="143"/>
    <col min="7180" max="7180" width="11" style="143" customWidth="1"/>
    <col min="7181" max="7423" width="9.1796875" style="143"/>
    <col min="7424" max="7424" width="26.81640625" style="143" customWidth="1"/>
    <col min="7425" max="7425" width="0" style="143" hidden="1" customWidth="1"/>
    <col min="7426" max="7426" width="12.453125" style="143" customWidth="1"/>
    <col min="7427" max="7428" width="11.1796875" style="143" customWidth="1"/>
    <col min="7429" max="7429" width="12.1796875" style="143" customWidth="1"/>
    <col min="7430" max="7430" width="14" style="143" customWidth="1"/>
    <col min="7431" max="7431" width="12.54296875" style="143" customWidth="1"/>
    <col min="7432" max="7433" width="13.1796875" style="143" customWidth="1"/>
    <col min="7434" max="7435" width="9.1796875" style="143"/>
    <col min="7436" max="7436" width="11" style="143" customWidth="1"/>
    <col min="7437" max="7679" width="9.1796875" style="143"/>
    <col min="7680" max="7680" width="26.81640625" style="143" customWidth="1"/>
    <col min="7681" max="7681" width="0" style="143" hidden="1" customWidth="1"/>
    <col min="7682" max="7682" width="12.453125" style="143" customWidth="1"/>
    <col min="7683" max="7684" width="11.1796875" style="143" customWidth="1"/>
    <col min="7685" max="7685" width="12.1796875" style="143" customWidth="1"/>
    <col min="7686" max="7686" width="14" style="143" customWidth="1"/>
    <col min="7687" max="7687" width="12.54296875" style="143" customWidth="1"/>
    <col min="7688" max="7689" width="13.1796875" style="143" customWidth="1"/>
    <col min="7690" max="7691" width="9.1796875" style="143"/>
    <col min="7692" max="7692" width="11" style="143" customWidth="1"/>
    <col min="7693" max="7935" width="9.1796875" style="143"/>
    <col min="7936" max="7936" width="26.81640625" style="143" customWidth="1"/>
    <col min="7937" max="7937" width="0" style="143" hidden="1" customWidth="1"/>
    <col min="7938" max="7938" width="12.453125" style="143" customWidth="1"/>
    <col min="7939" max="7940" width="11.1796875" style="143" customWidth="1"/>
    <col min="7941" max="7941" width="12.1796875" style="143" customWidth="1"/>
    <col min="7942" max="7942" width="14" style="143" customWidth="1"/>
    <col min="7943" max="7943" width="12.54296875" style="143" customWidth="1"/>
    <col min="7944" max="7945" width="13.1796875" style="143" customWidth="1"/>
    <col min="7946" max="7947" width="9.1796875" style="143"/>
    <col min="7948" max="7948" width="11" style="143" customWidth="1"/>
    <col min="7949" max="8191" width="9.1796875" style="143"/>
    <col min="8192" max="8192" width="26.81640625" style="143" customWidth="1"/>
    <col min="8193" max="8193" width="0" style="143" hidden="1" customWidth="1"/>
    <col min="8194" max="8194" width="12.453125" style="143" customWidth="1"/>
    <col min="8195" max="8196" width="11.1796875" style="143" customWidth="1"/>
    <col min="8197" max="8197" width="12.1796875" style="143" customWidth="1"/>
    <col min="8198" max="8198" width="14" style="143" customWidth="1"/>
    <col min="8199" max="8199" width="12.54296875" style="143" customWidth="1"/>
    <col min="8200" max="8201" width="13.1796875" style="143" customWidth="1"/>
    <col min="8202" max="8203" width="9.1796875" style="143"/>
    <col min="8204" max="8204" width="11" style="143" customWidth="1"/>
    <col min="8205" max="8447" width="9.1796875" style="143"/>
    <col min="8448" max="8448" width="26.81640625" style="143" customWidth="1"/>
    <col min="8449" max="8449" width="0" style="143" hidden="1" customWidth="1"/>
    <col min="8450" max="8450" width="12.453125" style="143" customWidth="1"/>
    <col min="8451" max="8452" width="11.1796875" style="143" customWidth="1"/>
    <col min="8453" max="8453" width="12.1796875" style="143" customWidth="1"/>
    <col min="8454" max="8454" width="14" style="143" customWidth="1"/>
    <col min="8455" max="8455" width="12.54296875" style="143" customWidth="1"/>
    <col min="8456" max="8457" width="13.1796875" style="143" customWidth="1"/>
    <col min="8458" max="8459" width="9.1796875" style="143"/>
    <col min="8460" max="8460" width="11" style="143" customWidth="1"/>
    <col min="8461" max="8703" width="9.1796875" style="143"/>
    <col min="8704" max="8704" width="26.81640625" style="143" customWidth="1"/>
    <col min="8705" max="8705" width="0" style="143" hidden="1" customWidth="1"/>
    <col min="8706" max="8706" width="12.453125" style="143" customWidth="1"/>
    <col min="8707" max="8708" width="11.1796875" style="143" customWidth="1"/>
    <col min="8709" max="8709" width="12.1796875" style="143" customWidth="1"/>
    <col min="8710" max="8710" width="14" style="143" customWidth="1"/>
    <col min="8711" max="8711" width="12.54296875" style="143" customWidth="1"/>
    <col min="8712" max="8713" width="13.1796875" style="143" customWidth="1"/>
    <col min="8714" max="8715" width="9.1796875" style="143"/>
    <col min="8716" max="8716" width="11" style="143" customWidth="1"/>
    <col min="8717" max="8959" width="9.1796875" style="143"/>
    <col min="8960" max="8960" width="26.81640625" style="143" customWidth="1"/>
    <col min="8961" max="8961" width="0" style="143" hidden="1" customWidth="1"/>
    <col min="8962" max="8962" width="12.453125" style="143" customWidth="1"/>
    <col min="8963" max="8964" width="11.1796875" style="143" customWidth="1"/>
    <col min="8965" max="8965" width="12.1796875" style="143" customWidth="1"/>
    <col min="8966" max="8966" width="14" style="143" customWidth="1"/>
    <col min="8967" max="8967" width="12.54296875" style="143" customWidth="1"/>
    <col min="8968" max="8969" width="13.1796875" style="143" customWidth="1"/>
    <col min="8970" max="8971" width="9.1796875" style="143"/>
    <col min="8972" max="8972" width="11" style="143" customWidth="1"/>
    <col min="8973" max="9215" width="9.1796875" style="143"/>
    <col min="9216" max="9216" width="26.81640625" style="143" customWidth="1"/>
    <col min="9217" max="9217" width="0" style="143" hidden="1" customWidth="1"/>
    <col min="9218" max="9218" width="12.453125" style="143" customWidth="1"/>
    <col min="9219" max="9220" width="11.1796875" style="143" customWidth="1"/>
    <col min="9221" max="9221" width="12.1796875" style="143" customWidth="1"/>
    <col min="9222" max="9222" width="14" style="143" customWidth="1"/>
    <col min="9223" max="9223" width="12.54296875" style="143" customWidth="1"/>
    <col min="9224" max="9225" width="13.1796875" style="143" customWidth="1"/>
    <col min="9226" max="9227" width="9.1796875" style="143"/>
    <col min="9228" max="9228" width="11" style="143" customWidth="1"/>
    <col min="9229" max="9471" width="9.1796875" style="143"/>
    <col min="9472" max="9472" width="26.81640625" style="143" customWidth="1"/>
    <col min="9473" max="9473" width="0" style="143" hidden="1" customWidth="1"/>
    <col min="9474" max="9474" width="12.453125" style="143" customWidth="1"/>
    <col min="9475" max="9476" width="11.1796875" style="143" customWidth="1"/>
    <col min="9477" max="9477" width="12.1796875" style="143" customWidth="1"/>
    <col min="9478" max="9478" width="14" style="143" customWidth="1"/>
    <col min="9479" max="9479" width="12.54296875" style="143" customWidth="1"/>
    <col min="9480" max="9481" width="13.1796875" style="143" customWidth="1"/>
    <col min="9482" max="9483" width="9.1796875" style="143"/>
    <col min="9484" max="9484" width="11" style="143" customWidth="1"/>
    <col min="9485" max="9727" width="9.1796875" style="143"/>
    <col min="9728" max="9728" width="26.81640625" style="143" customWidth="1"/>
    <col min="9729" max="9729" width="0" style="143" hidden="1" customWidth="1"/>
    <col min="9730" max="9730" width="12.453125" style="143" customWidth="1"/>
    <col min="9731" max="9732" width="11.1796875" style="143" customWidth="1"/>
    <col min="9733" max="9733" width="12.1796875" style="143" customWidth="1"/>
    <col min="9734" max="9734" width="14" style="143" customWidth="1"/>
    <col min="9735" max="9735" width="12.54296875" style="143" customWidth="1"/>
    <col min="9736" max="9737" width="13.1796875" style="143" customWidth="1"/>
    <col min="9738" max="9739" width="9.1796875" style="143"/>
    <col min="9740" max="9740" width="11" style="143" customWidth="1"/>
    <col min="9741" max="9983" width="9.1796875" style="143"/>
    <col min="9984" max="9984" width="26.81640625" style="143" customWidth="1"/>
    <col min="9985" max="9985" width="0" style="143" hidden="1" customWidth="1"/>
    <col min="9986" max="9986" width="12.453125" style="143" customWidth="1"/>
    <col min="9987" max="9988" width="11.1796875" style="143" customWidth="1"/>
    <col min="9989" max="9989" width="12.1796875" style="143" customWidth="1"/>
    <col min="9990" max="9990" width="14" style="143" customWidth="1"/>
    <col min="9991" max="9991" width="12.54296875" style="143" customWidth="1"/>
    <col min="9992" max="9993" width="13.1796875" style="143" customWidth="1"/>
    <col min="9994" max="9995" width="9.1796875" style="143"/>
    <col min="9996" max="9996" width="11" style="143" customWidth="1"/>
    <col min="9997" max="10239" width="9.1796875" style="143"/>
    <col min="10240" max="10240" width="26.81640625" style="143" customWidth="1"/>
    <col min="10241" max="10241" width="0" style="143" hidden="1" customWidth="1"/>
    <col min="10242" max="10242" width="12.453125" style="143" customWidth="1"/>
    <col min="10243" max="10244" width="11.1796875" style="143" customWidth="1"/>
    <col min="10245" max="10245" width="12.1796875" style="143" customWidth="1"/>
    <col min="10246" max="10246" width="14" style="143" customWidth="1"/>
    <col min="10247" max="10247" width="12.54296875" style="143" customWidth="1"/>
    <col min="10248" max="10249" width="13.1796875" style="143" customWidth="1"/>
    <col min="10250" max="10251" width="9.1796875" style="143"/>
    <col min="10252" max="10252" width="11" style="143" customWidth="1"/>
    <col min="10253" max="10495" width="9.1796875" style="143"/>
    <col min="10496" max="10496" width="26.81640625" style="143" customWidth="1"/>
    <col min="10497" max="10497" width="0" style="143" hidden="1" customWidth="1"/>
    <col min="10498" max="10498" width="12.453125" style="143" customWidth="1"/>
    <col min="10499" max="10500" width="11.1796875" style="143" customWidth="1"/>
    <col min="10501" max="10501" width="12.1796875" style="143" customWidth="1"/>
    <col min="10502" max="10502" width="14" style="143" customWidth="1"/>
    <col min="10503" max="10503" width="12.54296875" style="143" customWidth="1"/>
    <col min="10504" max="10505" width="13.1796875" style="143" customWidth="1"/>
    <col min="10506" max="10507" width="9.1796875" style="143"/>
    <col min="10508" max="10508" width="11" style="143" customWidth="1"/>
    <col min="10509" max="10751" width="9.1796875" style="143"/>
    <col min="10752" max="10752" width="26.81640625" style="143" customWidth="1"/>
    <col min="10753" max="10753" width="0" style="143" hidden="1" customWidth="1"/>
    <col min="10754" max="10754" width="12.453125" style="143" customWidth="1"/>
    <col min="10755" max="10756" width="11.1796875" style="143" customWidth="1"/>
    <col min="10757" max="10757" width="12.1796875" style="143" customWidth="1"/>
    <col min="10758" max="10758" width="14" style="143" customWidth="1"/>
    <col min="10759" max="10759" width="12.54296875" style="143" customWidth="1"/>
    <col min="10760" max="10761" width="13.1796875" style="143" customWidth="1"/>
    <col min="10762" max="10763" width="9.1796875" style="143"/>
    <col min="10764" max="10764" width="11" style="143" customWidth="1"/>
    <col min="10765" max="11007" width="9.1796875" style="143"/>
    <col min="11008" max="11008" width="26.81640625" style="143" customWidth="1"/>
    <col min="11009" max="11009" width="0" style="143" hidden="1" customWidth="1"/>
    <col min="11010" max="11010" width="12.453125" style="143" customWidth="1"/>
    <col min="11011" max="11012" width="11.1796875" style="143" customWidth="1"/>
    <col min="11013" max="11013" width="12.1796875" style="143" customWidth="1"/>
    <col min="11014" max="11014" width="14" style="143" customWidth="1"/>
    <col min="11015" max="11015" width="12.54296875" style="143" customWidth="1"/>
    <col min="11016" max="11017" width="13.1796875" style="143" customWidth="1"/>
    <col min="11018" max="11019" width="9.1796875" style="143"/>
    <col min="11020" max="11020" width="11" style="143" customWidth="1"/>
    <col min="11021" max="11263" width="9.1796875" style="143"/>
    <col min="11264" max="11264" width="26.81640625" style="143" customWidth="1"/>
    <col min="11265" max="11265" width="0" style="143" hidden="1" customWidth="1"/>
    <col min="11266" max="11266" width="12.453125" style="143" customWidth="1"/>
    <col min="11267" max="11268" width="11.1796875" style="143" customWidth="1"/>
    <col min="11269" max="11269" width="12.1796875" style="143" customWidth="1"/>
    <col min="11270" max="11270" width="14" style="143" customWidth="1"/>
    <col min="11271" max="11271" width="12.54296875" style="143" customWidth="1"/>
    <col min="11272" max="11273" width="13.1796875" style="143" customWidth="1"/>
    <col min="11274" max="11275" width="9.1796875" style="143"/>
    <col min="11276" max="11276" width="11" style="143" customWidth="1"/>
    <col min="11277" max="11519" width="9.1796875" style="143"/>
    <col min="11520" max="11520" width="26.81640625" style="143" customWidth="1"/>
    <col min="11521" max="11521" width="0" style="143" hidden="1" customWidth="1"/>
    <col min="11522" max="11522" width="12.453125" style="143" customWidth="1"/>
    <col min="11523" max="11524" width="11.1796875" style="143" customWidth="1"/>
    <col min="11525" max="11525" width="12.1796875" style="143" customWidth="1"/>
    <col min="11526" max="11526" width="14" style="143" customWidth="1"/>
    <col min="11527" max="11527" width="12.54296875" style="143" customWidth="1"/>
    <col min="11528" max="11529" width="13.1796875" style="143" customWidth="1"/>
    <col min="11530" max="11531" width="9.1796875" style="143"/>
    <col min="11532" max="11532" width="11" style="143" customWidth="1"/>
    <col min="11533" max="11775" width="9.1796875" style="143"/>
    <col min="11776" max="11776" width="26.81640625" style="143" customWidth="1"/>
    <col min="11777" max="11777" width="0" style="143" hidden="1" customWidth="1"/>
    <col min="11778" max="11778" width="12.453125" style="143" customWidth="1"/>
    <col min="11779" max="11780" width="11.1796875" style="143" customWidth="1"/>
    <col min="11781" max="11781" width="12.1796875" style="143" customWidth="1"/>
    <col min="11782" max="11782" width="14" style="143" customWidth="1"/>
    <col min="11783" max="11783" width="12.54296875" style="143" customWidth="1"/>
    <col min="11784" max="11785" width="13.1796875" style="143" customWidth="1"/>
    <col min="11786" max="11787" width="9.1796875" style="143"/>
    <col min="11788" max="11788" width="11" style="143" customWidth="1"/>
    <col min="11789" max="12031" width="9.1796875" style="143"/>
    <col min="12032" max="12032" width="26.81640625" style="143" customWidth="1"/>
    <col min="12033" max="12033" width="0" style="143" hidden="1" customWidth="1"/>
    <col min="12034" max="12034" width="12.453125" style="143" customWidth="1"/>
    <col min="12035" max="12036" width="11.1796875" style="143" customWidth="1"/>
    <col min="12037" max="12037" width="12.1796875" style="143" customWidth="1"/>
    <col min="12038" max="12038" width="14" style="143" customWidth="1"/>
    <col min="12039" max="12039" width="12.54296875" style="143" customWidth="1"/>
    <col min="12040" max="12041" width="13.1796875" style="143" customWidth="1"/>
    <col min="12042" max="12043" width="9.1796875" style="143"/>
    <col min="12044" max="12044" width="11" style="143" customWidth="1"/>
    <col min="12045" max="12287" width="9.1796875" style="143"/>
    <col min="12288" max="12288" width="26.81640625" style="143" customWidth="1"/>
    <col min="12289" max="12289" width="0" style="143" hidden="1" customWidth="1"/>
    <col min="12290" max="12290" width="12.453125" style="143" customWidth="1"/>
    <col min="12291" max="12292" width="11.1796875" style="143" customWidth="1"/>
    <col min="12293" max="12293" width="12.1796875" style="143" customWidth="1"/>
    <col min="12294" max="12294" width="14" style="143" customWidth="1"/>
    <col min="12295" max="12295" width="12.54296875" style="143" customWidth="1"/>
    <col min="12296" max="12297" width="13.1796875" style="143" customWidth="1"/>
    <col min="12298" max="12299" width="9.1796875" style="143"/>
    <col min="12300" max="12300" width="11" style="143" customWidth="1"/>
    <col min="12301" max="12543" width="9.1796875" style="143"/>
    <col min="12544" max="12544" width="26.81640625" style="143" customWidth="1"/>
    <col min="12545" max="12545" width="0" style="143" hidden="1" customWidth="1"/>
    <col min="12546" max="12546" width="12.453125" style="143" customWidth="1"/>
    <col min="12547" max="12548" width="11.1796875" style="143" customWidth="1"/>
    <col min="12549" max="12549" width="12.1796875" style="143" customWidth="1"/>
    <col min="12550" max="12550" width="14" style="143" customWidth="1"/>
    <col min="12551" max="12551" width="12.54296875" style="143" customWidth="1"/>
    <col min="12552" max="12553" width="13.1796875" style="143" customWidth="1"/>
    <col min="12554" max="12555" width="9.1796875" style="143"/>
    <col min="12556" max="12556" width="11" style="143" customWidth="1"/>
    <col min="12557" max="12799" width="9.1796875" style="143"/>
    <col min="12800" max="12800" width="26.81640625" style="143" customWidth="1"/>
    <col min="12801" max="12801" width="0" style="143" hidden="1" customWidth="1"/>
    <col min="12802" max="12802" width="12.453125" style="143" customWidth="1"/>
    <col min="12803" max="12804" width="11.1796875" style="143" customWidth="1"/>
    <col min="12805" max="12805" width="12.1796875" style="143" customWidth="1"/>
    <col min="12806" max="12806" width="14" style="143" customWidth="1"/>
    <col min="12807" max="12807" width="12.54296875" style="143" customWidth="1"/>
    <col min="12808" max="12809" width="13.1796875" style="143" customWidth="1"/>
    <col min="12810" max="12811" width="9.1796875" style="143"/>
    <col min="12812" max="12812" width="11" style="143" customWidth="1"/>
    <col min="12813" max="13055" width="9.1796875" style="143"/>
    <col min="13056" max="13056" width="26.81640625" style="143" customWidth="1"/>
    <col min="13057" max="13057" width="0" style="143" hidden="1" customWidth="1"/>
    <col min="13058" max="13058" width="12.453125" style="143" customWidth="1"/>
    <col min="13059" max="13060" width="11.1796875" style="143" customWidth="1"/>
    <col min="13061" max="13061" width="12.1796875" style="143" customWidth="1"/>
    <col min="13062" max="13062" width="14" style="143" customWidth="1"/>
    <col min="13063" max="13063" width="12.54296875" style="143" customWidth="1"/>
    <col min="13064" max="13065" width="13.1796875" style="143" customWidth="1"/>
    <col min="13066" max="13067" width="9.1796875" style="143"/>
    <col min="13068" max="13068" width="11" style="143" customWidth="1"/>
    <col min="13069" max="13311" width="9.1796875" style="143"/>
    <col min="13312" max="13312" width="26.81640625" style="143" customWidth="1"/>
    <col min="13313" max="13313" width="0" style="143" hidden="1" customWidth="1"/>
    <col min="13314" max="13314" width="12.453125" style="143" customWidth="1"/>
    <col min="13315" max="13316" width="11.1796875" style="143" customWidth="1"/>
    <col min="13317" max="13317" width="12.1796875" style="143" customWidth="1"/>
    <col min="13318" max="13318" width="14" style="143" customWidth="1"/>
    <col min="13319" max="13319" width="12.54296875" style="143" customWidth="1"/>
    <col min="13320" max="13321" width="13.1796875" style="143" customWidth="1"/>
    <col min="13322" max="13323" width="9.1796875" style="143"/>
    <col min="13324" max="13324" width="11" style="143" customWidth="1"/>
    <col min="13325" max="13567" width="9.1796875" style="143"/>
    <col min="13568" max="13568" width="26.81640625" style="143" customWidth="1"/>
    <col min="13569" max="13569" width="0" style="143" hidden="1" customWidth="1"/>
    <col min="13570" max="13570" width="12.453125" style="143" customWidth="1"/>
    <col min="13571" max="13572" width="11.1796875" style="143" customWidth="1"/>
    <col min="13573" max="13573" width="12.1796875" style="143" customWidth="1"/>
    <col min="13574" max="13574" width="14" style="143" customWidth="1"/>
    <col min="13575" max="13575" width="12.54296875" style="143" customWidth="1"/>
    <col min="13576" max="13577" width="13.1796875" style="143" customWidth="1"/>
    <col min="13578" max="13579" width="9.1796875" style="143"/>
    <col min="13580" max="13580" width="11" style="143" customWidth="1"/>
    <col min="13581" max="13823" width="9.1796875" style="143"/>
    <col min="13824" max="13824" width="26.81640625" style="143" customWidth="1"/>
    <col min="13825" max="13825" width="0" style="143" hidden="1" customWidth="1"/>
    <col min="13826" max="13826" width="12.453125" style="143" customWidth="1"/>
    <col min="13827" max="13828" width="11.1796875" style="143" customWidth="1"/>
    <col min="13829" max="13829" width="12.1796875" style="143" customWidth="1"/>
    <col min="13830" max="13830" width="14" style="143" customWidth="1"/>
    <col min="13831" max="13831" width="12.54296875" style="143" customWidth="1"/>
    <col min="13832" max="13833" width="13.1796875" style="143" customWidth="1"/>
    <col min="13834" max="13835" width="9.1796875" style="143"/>
    <col min="13836" max="13836" width="11" style="143" customWidth="1"/>
    <col min="13837" max="14079" width="9.1796875" style="143"/>
    <col min="14080" max="14080" width="26.81640625" style="143" customWidth="1"/>
    <col min="14081" max="14081" width="0" style="143" hidden="1" customWidth="1"/>
    <col min="14082" max="14082" width="12.453125" style="143" customWidth="1"/>
    <col min="14083" max="14084" width="11.1796875" style="143" customWidth="1"/>
    <col min="14085" max="14085" width="12.1796875" style="143" customWidth="1"/>
    <col min="14086" max="14086" width="14" style="143" customWidth="1"/>
    <col min="14087" max="14087" width="12.54296875" style="143" customWidth="1"/>
    <col min="14088" max="14089" width="13.1796875" style="143" customWidth="1"/>
    <col min="14090" max="14091" width="9.1796875" style="143"/>
    <col min="14092" max="14092" width="11" style="143" customWidth="1"/>
    <col min="14093" max="14335" width="9.1796875" style="143"/>
    <col min="14336" max="14336" width="26.81640625" style="143" customWidth="1"/>
    <col min="14337" max="14337" width="0" style="143" hidden="1" customWidth="1"/>
    <col min="14338" max="14338" width="12.453125" style="143" customWidth="1"/>
    <col min="14339" max="14340" width="11.1796875" style="143" customWidth="1"/>
    <col min="14341" max="14341" width="12.1796875" style="143" customWidth="1"/>
    <col min="14342" max="14342" width="14" style="143" customWidth="1"/>
    <col min="14343" max="14343" width="12.54296875" style="143" customWidth="1"/>
    <col min="14344" max="14345" width="13.1796875" style="143" customWidth="1"/>
    <col min="14346" max="14347" width="9.1796875" style="143"/>
    <col min="14348" max="14348" width="11" style="143" customWidth="1"/>
    <col min="14349" max="14591" width="9.1796875" style="143"/>
    <col min="14592" max="14592" width="26.81640625" style="143" customWidth="1"/>
    <col min="14593" max="14593" width="0" style="143" hidden="1" customWidth="1"/>
    <col min="14594" max="14594" width="12.453125" style="143" customWidth="1"/>
    <col min="14595" max="14596" width="11.1796875" style="143" customWidth="1"/>
    <col min="14597" max="14597" width="12.1796875" style="143" customWidth="1"/>
    <col min="14598" max="14598" width="14" style="143" customWidth="1"/>
    <col min="14599" max="14599" width="12.54296875" style="143" customWidth="1"/>
    <col min="14600" max="14601" width="13.1796875" style="143" customWidth="1"/>
    <col min="14602" max="14603" width="9.1796875" style="143"/>
    <col min="14604" max="14604" width="11" style="143" customWidth="1"/>
    <col min="14605" max="14847" width="9.1796875" style="143"/>
    <col min="14848" max="14848" width="26.81640625" style="143" customWidth="1"/>
    <col min="14849" max="14849" width="0" style="143" hidden="1" customWidth="1"/>
    <col min="14850" max="14850" width="12.453125" style="143" customWidth="1"/>
    <col min="14851" max="14852" width="11.1796875" style="143" customWidth="1"/>
    <col min="14853" max="14853" width="12.1796875" style="143" customWidth="1"/>
    <col min="14854" max="14854" width="14" style="143" customWidth="1"/>
    <col min="14855" max="14855" width="12.54296875" style="143" customWidth="1"/>
    <col min="14856" max="14857" width="13.1796875" style="143" customWidth="1"/>
    <col min="14858" max="14859" width="9.1796875" style="143"/>
    <col min="14860" max="14860" width="11" style="143" customWidth="1"/>
    <col min="14861" max="15103" width="9.1796875" style="143"/>
    <col min="15104" max="15104" width="26.81640625" style="143" customWidth="1"/>
    <col min="15105" max="15105" width="0" style="143" hidden="1" customWidth="1"/>
    <col min="15106" max="15106" width="12.453125" style="143" customWidth="1"/>
    <col min="15107" max="15108" width="11.1796875" style="143" customWidth="1"/>
    <col min="15109" max="15109" width="12.1796875" style="143" customWidth="1"/>
    <col min="15110" max="15110" width="14" style="143" customWidth="1"/>
    <col min="15111" max="15111" width="12.54296875" style="143" customWidth="1"/>
    <col min="15112" max="15113" width="13.1796875" style="143" customWidth="1"/>
    <col min="15114" max="15115" width="9.1796875" style="143"/>
    <col min="15116" max="15116" width="11" style="143" customWidth="1"/>
    <col min="15117" max="15359" width="9.1796875" style="143"/>
    <col min="15360" max="15360" width="26.81640625" style="143" customWidth="1"/>
    <col min="15361" max="15361" width="0" style="143" hidden="1" customWidth="1"/>
    <col min="15362" max="15362" width="12.453125" style="143" customWidth="1"/>
    <col min="15363" max="15364" width="11.1796875" style="143" customWidth="1"/>
    <col min="15365" max="15365" width="12.1796875" style="143" customWidth="1"/>
    <col min="15366" max="15366" width="14" style="143" customWidth="1"/>
    <col min="15367" max="15367" width="12.54296875" style="143" customWidth="1"/>
    <col min="15368" max="15369" width="13.1796875" style="143" customWidth="1"/>
    <col min="15370" max="15371" width="9.1796875" style="143"/>
    <col min="15372" max="15372" width="11" style="143" customWidth="1"/>
    <col min="15373" max="15615" width="9.1796875" style="143"/>
    <col min="15616" max="15616" width="26.81640625" style="143" customWidth="1"/>
    <col min="15617" max="15617" width="0" style="143" hidden="1" customWidth="1"/>
    <col min="15618" max="15618" width="12.453125" style="143" customWidth="1"/>
    <col min="15619" max="15620" width="11.1796875" style="143" customWidth="1"/>
    <col min="15621" max="15621" width="12.1796875" style="143" customWidth="1"/>
    <col min="15622" max="15622" width="14" style="143" customWidth="1"/>
    <col min="15623" max="15623" width="12.54296875" style="143" customWidth="1"/>
    <col min="15624" max="15625" width="13.1796875" style="143" customWidth="1"/>
    <col min="15626" max="15627" width="9.1796875" style="143"/>
    <col min="15628" max="15628" width="11" style="143" customWidth="1"/>
    <col min="15629" max="15871" width="9.1796875" style="143"/>
    <col min="15872" max="15872" width="26.81640625" style="143" customWidth="1"/>
    <col min="15873" max="15873" width="0" style="143" hidden="1" customWidth="1"/>
    <col min="15874" max="15874" width="12.453125" style="143" customWidth="1"/>
    <col min="15875" max="15876" width="11.1796875" style="143" customWidth="1"/>
    <col min="15877" max="15877" width="12.1796875" style="143" customWidth="1"/>
    <col min="15878" max="15878" width="14" style="143" customWidth="1"/>
    <col min="15879" max="15879" width="12.54296875" style="143" customWidth="1"/>
    <col min="15880" max="15881" width="13.1796875" style="143" customWidth="1"/>
    <col min="15882" max="15883" width="9.1796875" style="143"/>
    <col min="15884" max="15884" width="11" style="143" customWidth="1"/>
    <col min="15885" max="16127" width="9.1796875" style="143"/>
    <col min="16128" max="16128" width="26.81640625" style="143" customWidth="1"/>
    <col min="16129" max="16129" width="0" style="143" hidden="1" customWidth="1"/>
    <col min="16130" max="16130" width="12.453125" style="143" customWidth="1"/>
    <col min="16131" max="16132" width="11.1796875" style="143" customWidth="1"/>
    <col min="16133" max="16133" width="12.1796875" style="143" customWidth="1"/>
    <col min="16134" max="16134" width="14" style="143" customWidth="1"/>
    <col min="16135" max="16135" width="12.54296875" style="143" customWidth="1"/>
    <col min="16136" max="16137" width="13.1796875" style="143" customWidth="1"/>
    <col min="16138" max="16139" width="9.1796875" style="143"/>
    <col min="16140" max="16140" width="11" style="143" customWidth="1"/>
    <col min="16141" max="16384" width="9.1796875" style="143"/>
  </cols>
  <sheetData>
    <row r="2" spans="1:11" s="146" customFormat="1" ht="13">
      <c r="A2" s="287" t="s">
        <v>197</v>
      </c>
      <c r="B2" s="209"/>
      <c r="C2" s="209"/>
      <c r="D2" s="209"/>
      <c r="E2" s="209"/>
      <c r="F2" s="209"/>
      <c r="G2" s="209"/>
      <c r="H2" s="209"/>
      <c r="I2" s="209"/>
      <c r="J2" s="209"/>
      <c r="K2" s="209"/>
    </row>
    <row r="3" spans="1:11" s="146" customFormat="1" ht="42.75" customHeight="1">
      <c r="A3" s="353" t="s">
        <v>151</v>
      </c>
      <c r="B3" s="353" t="s">
        <v>140</v>
      </c>
      <c r="C3" s="353" t="s">
        <v>152</v>
      </c>
      <c r="D3" s="353" t="s">
        <v>167</v>
      </c>
      <c r="E3" s="353" t="s">
        <v>170</v>
      </c>
      <c r="F3" s="353" t="s">
        <v>70</v>
      </c>
      <c r="G3" s="353" t="s">
        <v>71</v>
      </c>
      <c r="H3" s="353" t="s">
        <v>72</v>
      </c>
      <c r="I3" s="353" t="s">
        <v>73</v>
      </c>
      <c r="J3" s="353" t="s">
        <v>175</v>
      </c>
      <c r="K3" s="353" t="s">
        <v>176</v>
      </c>
    </row>
    <row r="4" spans="1:11" s="146" customFormat="1">
      <c r="A4" s="354" t="s">
        <v>1</v>
      </c>
      <c r="B4" s="355">
        <f>B297</f>
        <v>0</v>
      </c>
      <c r="C4" s="355">
        <f>B327</f>
        <v>0</v>
      </c>
      <c r="D4" s="355">
        <f>C327</f>
        <v>0</v>
      </c>
      <c r="E4" s="355">
        <f>C359</f>
        <v>0</v>
      </c>
      <c r="F4" s="355">
        <f>C391</f>
        <v>0</v>
      </c>
      <c r="G4" s="355">
        <f>C423</f>
        <v>0</v>
      </c>
      <c r="H4" s="355">
        <f>C455</f>
        <v>0</v>
      </c>
      <c r="I4" s="355">
        <f>B519</f>
        <v>7833721.4166022707</v>
      </c>
      <c r="J4" s="355">
        <f>C519</f>
        <v>7927314.2245614538</v>
      </c>
      <c r="K4" s="355">
        <f>C530</f>
        <v>0</v>
      </c>
    </row>
    <row r="5" spans="1:11" s="146" customFormat="1" ht="14.25" customHeight="1">
      <c r="A5" s="354" t="s">
        <v>76</v>
      </c>
      <c r="B5" s="355">
        <f t="shared" ref="B5:B9" si="0">B298</f>
        <v>0</v>
      </c>
      <c r="C5" s="355">
        <f t="shared" ref="C5:D9" si="1">B328</f>
        <v>0</v>
      </c>
      <c r="D5" s="355">
        <f t="shared" si="1"/>
        <v>0</v>
      </c>
      <c r="E5" s="355">
        <f t="shared" ref="E5:E9" si="2">C360</f>
        <v>0</v>
      </c>
      <c r="F5" s="355">
        <f t="shared" ref="F5:F9" si="3">C392</f>
        <v>0</v>
      </c>
      <c r="G5" s="355">
        <f t="shared" ref="G5:G9" si="4">C424</f>
        <v>0</v>
      </c>
      <c r="H5" s="355">
        <f t="shared" ref="H5:H9" si="5">C456</f>
        <v>0</v>
      </c>
      <c r="I5" s="355">
        <f t="shared" ref="I5:I9" si="6">B520</f>
        <v>2078906.7936971723</v>
      </c>
      <c r="J5" s="355">
        <f t="shared" ref="J5:J10" si="7">C520</f>
        <v>2085126.1700901068</v>
      </c>
      <c r="K5" s="355">
        <f t="shared" ref="K5:K10" si="8">C531</f>
        <v>0</v>
      </c>
    </row>
    <row r="6" spans="1:11" s="146" customFormat="1" ht="14.25" customHeight="1">
      <c r="A6" s="354" t="s">
        <v>139</v>
      </c>
      <c r="B6" s="355">
        <f t="shared" si="0"/>
        <v>0</v>
      </c>
      <c r="C6" s="355">
        <f t="shared" si="1"/>
        <v>0</v>
      </c>
      <c r="D6" s="355">
        <f t="shared" si="1"/>
        <v>0</v>
      </c>
      <c r="E6" s="355">
        <f t="shared" si="2"/>
        <v>0</v>
      </c>
      <c r="F6" s="355">
        <f t="shared" si="3"/>
        <v>0</v>
      </c>
      <c r="G6" s="355">
        <f t="shared" si="4"/>
        <v>0</v>
      </c>
      <c r="H6" s="355">
        <f t="shared" si="5"/>
        <v>0</v>
      </c>
      <c r="I6" s="355">
        <f t="shared" si="6"/>
        <v>3520744.6236794782</v>
      </c>
      <c r="J6" s="355">
        <f t="shared" si="7"/>
        <v>3279757.8558739973</v>
      </c>
      <c r="K6" s="355">
        <f t="shared" si="8"/>
        <v>0</v>
      </c>
    </row>
    <row r="7" spans="1:11" s="146" customFormat="1">
      <c r="A7" s="354" t="s">
        <v>53</v>
      </c>
      <c r="B7" s="355">
        <f t="shared" si="0"/>
        <v>0</v>
      </c>
      <c r="C7" s="355">
        <f t="shared" si="1"/>
        <v>0</v>
      </c>
      <c r="D7" s="355">
        <f t="shared" si="1"/>
        <v>0</v>
      </c>
      <c r="E7" s="355">
        <f t="shared" si="2"/>
        <v>0</v>
      </c>
      <c r="F7" s="355">
        <f t="shared" si="3"/>
        <v>0</v>
      </c>
      <c r="G7" s="355">
        <f t="shared" si="4"/>
        <v>0</v>
      </c>
      <c r="H7" s="355">
        <f t="shared" si="5"/>
        <v>0</v>
      </c>
      <c r="I7" s="355">
        <f t="shared" si="6"/>
        <v>126082.42079487866</v>
      </c>
      <c r="J7" s="355">
        <f t="shared" si="7"/>
        <v>126082.42079487866</v>
      </c>
      <c r="K7" s="355">
        <f t="shared" si="8"/>
        <v>0</v>
      </c>
    </row>
    <row r="8" spans="1:11" s="146" customFormat="1">
      <c r="A8" s="354" t="s">
        <v>48</v>
      </c>
      <c r="B8" s="355">
        <f t="shared" si="0"/>
        <v>0</v>
      </c>
      <c r="C8" s="355">
        <f t="shared" si="1"/>
        <v>0</v>
      </c>
      <c r="D8" s="355">
        <f t="shared" si="1"/>
        <v>0</v>
      </c>
      <c r="E8" s="355">
        <f t="shared" si="2"/>
        <v>0</v>
      </c>
      <c r="F8" s="355">
        <f t="shared" si="3"/>
        <v>0</v>
      </c>
      <c r="G8" s="355">
        <f t="shared" si="4"/>
        <v>0</v>
      </c>
      <c r="H8" s="355">
        <f t="shared" si="5"/>
        <v>0</v>
      </c>
      <c r="I8" s="355">
        <f t="shared" si="6"/>
        <v>4999.8707923391694</v>
      </c>
      <c r="J8" s="355">
        <f t="shared" si="7"/>
        <v>4865.5328744349554</v>
      </c>
      <c r="K8" s="355">
        <f t="shared" si="8"/>
        <v>0</v>
      </c>
    </row>
    <row r="9" spans="1:11" s="146" customFormat="1">
      <c r="A9" s="354" t="s">
        <v>112</v>
      </c>
      <c r="B9" s="355">
        <f t="shared" si="0"/>
        <v>0</v>
      </c>
      <c r="C9" s="355">
        <f t="shared" si="1"/>
        <v>0</v>
      </c>
      <c r="D9" s="355">
        <f t="shared" si="1"/>
        <v>0</v>
      </c>
      <c r="E9" s="355">
        <f t="shared" si="2"/>
        <v>0</v>
      </c>
      <c r="F9" s="355">
        <f t="shared" si="3"/>
        <v>0</v>
      </c>
      <c r="G9" s="355">
        <f t="shared" si="4"/>
        <v>0</v>
      </c>
      <c r="H9" s="355">
        <f t="shared" si="5"/>
        <v>0</v>
      </c>
      <c r="I9" s="355">
        <f t="shared" si="6"/>
        <v>57472.151223864064</v>
      </c>
      <c r="J9" s="355">
        <f t="shared" si="7"/>
        <v>57485.974571755381</v>
      </c>
      <c r="K9" s="355">
        <f t="shared" si="8"/>
        <v>0</v>
      </c>
    </row>
    <row r="10" spans="1:11" s="146" customFormat="1" ht="13" thickBot="1">
      <c r="A10" s="320" t="s">
        <v>79</v>
      </c>
      <c r="B10" s="307">
        <v>0</v>
      </c>
      <c r="C10" s="307">
        <v>0</v>
      </c>
      <c r="D10" s="307">
        <v>0</v>
      </c>
      <c r="E10" s="307">
        <v>0</v>
      </c>
      <c r="F10" s="307">
        <v>0</v>
      </c>
      <c r="G10" s="307">
        <v>0</v>
      </c>
      <c r="H10" s="307">
        <v>0</v>
      </c>
      <c r="I10" s="307">
        <v>0</v>
      </c>
      <c r="J10" s="307">
        <f t="shared" si="7"/>
        <v>216126.79385603152</v>
      </c>
      <c r="K10" s="307">
        <f t="shared" si="8"/>
        <v>0</v>
      </c>
    </row>
    <row r="11" spans="1:11" s="146" customFormat="1" ht="13">
      <c r="A11" s="316" t="s">
        <v>177</v>
      </c>
      <c r="B11" s="365">
        <f>SUM(B4:B10)</f>
        <v>0</v>
      </c>
      <c r="C11" s="365">
        <f>SUM(C4:C10)</f>
        <v>0</v>
      </c>
      <c r="D11" s="365">
        <f t="shared" ref="D11:K11" si="9">SUM(D4:D10)</f>
        <v>0</v>
      </c>
      <c r="E11" s="365">
        <f t="shared" si="9"/>
        <v>0</v>
      </c>
      <c r="F11" s="365">
        <f t="shared" si="9"/>
        <v>0</v>
      </c>
      <c r="G11" s="365">
        <f t="shared" si="9"/>
        <v>0</v>
      </c>
      <c r="H11" s="365">
        <f t="shared" si="9"/>
        <v>0</v>
      </c>
      <c r="I11" s="365">
        <f t="shared" si="9"/>
        <v>13621927.276790002</v>
      </c>
      <c r="J11" s="365">
        <f t="shared" si="9"/>
        <v>13696758.972622657</v>
      </c>
      <c r="K11" s="365">
        <f t="shared" si="9"/>
        <v>0</v>
      </c>
    </row>
    <row r="12" spans="1:11">
      <c r="A12" s="356"/>
      <c r="B12" s="207"/>
      <c r="C12" s="207"/>
      <c r="D12" s="207"/>
      <c r="E12" s="207"/>
      <c r="F12" s="207"/>
      <c r="G12" s="207"/>
      <c r="H12" s="207"/>
      <c r="I12" s="207"/>
      <c r="J12" s="207"/>
      <c r="K12" s="357"/>
    </row>
    <row r="13" spans="1:11">
      <c r="A13" s="358" t="s">
        <v>192</v>
      </c>
      <c r="B13" s="359">
        <v>170000</v>
      </c>
      <c r="C13" s="359">
        <v>106847.96999999994</v>
      </c>
      <c r="D13" s="359">
        <v>161691.09</v>
      </c>
      <c r="E13" s="359">
        <v>140414.26999999999</v>
      </c>
      <c r="F13" s="359">
        <v>115277.29999999999</v>
      </c>
      <c r="G13" s="359">
        <v>163460.04</v>
      </c>
      <c r="H13" s="359">
        <v>632822.61</v>
      </c>
      <c r="I13" s="359">
        <v>89633.287883910598</v>
      </c>
      <c r="J13" s="359">
        <v>86876.098378007999</v>
      </c>
      <c r="K13" s="359">
        <f>J13</f>
        <v>86876.098378007999</v>
      </c>
    </row>
    <row r="14" spans="1:11">
      <c r="A14" s="358" t="s">
        <v>193</v>
      </c>
      <c r="B14" s="359">
        <v>111252</v>
      </c>
      <c r="C14" s="359">
        <v>106918.32999999999</v>
      </c>
      <c r="D14" s="359">
        <v>105418.6</v>
      </c>
      <c r="E14" s="359">
        <v>89306.37</v>
      </c>
      <c r="F14" s="359">
        <v>117180.53</v>
      </c>
      <c r="G14" s="359">
        <v>97512.45</v>
      </c>
      <c r="H14" s="359">
        <v>113620.87</v>
      </c>
      <c r="I14" s="359">
        <v>139200</v>
      </c>
      <c r="J14" s="359">
        <v>139200</v>
      </c>
      <c r="K14" s="359">
        <f t="shared" ref="K14:K16" si="10">J14</f>
        <v>139200</v>
      </c>
    </row>
    <row r="15" spans="1:11">
      <c r="A15" s="358" t="s">
        <v>194</v>
      </c>
      <c r="B15" s="359">
        <v>783220</v>
      </c>
      <c r="C15" s="359">
        <v>11066.2</v>
      </c>
      <c r="D15" s="359">
        <v>11616.119999999999</v>
      </c>
      <c r="E15" s="359">
        <v>14908.6</v>
      </c>
      <c r="F15" s="359">
        <v>15343.77</v>
      </c>
      <c r="G15" s="359">
        <v>16756.599999999999</v>
      </c>
      <c r="H15" s="359">
        <v>79291.930000000008</v>
      </c>
      <c r="I15" s="359">
        <v>90229.75</v>
      </c>
      <c r="J15" s="359">
        <v>94085.540000000008</v>
      </c>
      <c r="K15" s="359">
        <f t="shared" si="10"/>
        <v>94085.540000000008</v>
      </c>
    </row>
    <row r="16" spans="1:11" ht="13" thickBot="1">
      <c r="A16" s="360" t="s">
        <v>195</v>
      </c>
      <c r="B16" s="315">
        <v>30000</v>
      </c>
      <c r="C16" s="315">
        <v>12763.039999999914</v>
      </c>
      <c r="D16" s="315">
        <v>1315257.7899999998</v>
      </c>
      <c r="E16" s="315">
        <v>1471146.4899999998</v>
      </c>
      <c r="F16" s="315">
        <v>806859.6100000001</v>
      </c>
      <c r="G16" s="315">
        <v>684739.16000000027</v>
      </c>
      <c r="H16" s="315">
        <v>641484.39000000013</v>
      </c>
      <c r="I16" s="315">
        <v>1245695.5101197178</v>
      </c>
      <c r="J16" s="315">
        <v>1363389.3789988148</v>
      </c>
      <c r="K16" s="315">
        <f t="shared" si="10"/>
        <v>1363389.3789988148</v>
      </c>
    </row>
    <row r="17" spans="1:12" ht="13">
      <c r="A17" s="361" t="s">
        <v>8</v>
      </c>
      <c r="B17" s="364">
        <f>SUM(B13:B16)</f>
        <v>1094472</v>
      </c>
      <c r="C17" s="364">
        <f t="shared" ref="C17:H17" si="11">SUM(C13:C16)</f>
        <v>237595.53999999986</v>
      </c>
      <c r="D17" s="364">
        <f t="shared" si="11"/>
        <v>1593983.5999999999</v>
      </c>
      <c r="E17" s="364">
        <f t="shared" si="11"/>
        <v>1715775.7299999997</v>
      </c>
      <c r="F17" s="364">
        <f t="shared" si="11"/>
        <v>1054661.21</v>
      </c>
      <c r="G17" s="364">
        <f t="shared" si="11"/>
        <v>962468.25000000023</v>
      </c>
      <c r="H17" s="364">
        <f t="shared" si="11"/>
        <v>1467219.8000000003</v>
      </c>
      <c r="I17" s="364">
        <f t="shared" ref="I17" si="12">SUM(I13:I16)</f>
        <v>1564758.5480036284</v>
      </c>
      <c r="J17" s="364">
        <f t="shared" ref="J17" si="13">SUM(J13:J16)</f>
        <v>1683551.0173768229</v>
      </c>
      <c r="K17" s="364">
        <f t="shared" ref="K17" si="14">SUM(K13:K16)</f>
        <v>1683551.0173768229</v>
      </c>
    </row>
    <row r="18" spans="1:12">
      <c r="A18" s="356"/>
      <c r="B18" s="207"/>
      <c r="C18" s="207"/>
      <c r="D18" s="207"/>
      <c r="E18" s="207"/>
      <c r="F18" s="207"/>
      <c r="G18" s="207"/>
      <c r="H18" s="207"/>
      <c r="I18" s="207"/>
      <c r="J18" s="207"/>
      <c r="K18" s="357"/>
    </row>
    <row r="19" spans="1:12" ht="13">
      <c r="A19" s="362" t="s">
        <v>196</v>
      </c>
      <c r="B19" s="363">
        <f>B11+B17</f>
        <v>1094472</v>
      </c>
      <c r="C19" s="363">
        <f t="shared" ref="C19:K19" si="15">C11+C17</f>
        <v>237595.53999999986</v>
      </c>
      <c r="D19" s="363">
        <f t="shared" si="15"/>
        <v>1593983.5999999999</v>
      </c>
      <c r="E19" s="363">
        <f t="shared" si="15"/>
        <v>1715775.7299999997</v>
      </c>
      <c r="F19" s="363">
        <f t="shared" si="15"/>
        <v>1054661.21</v>
      </c>
      <c r="G19" s="363">
        <f t="shared" si="15"/>
        <v>962468.25000000023</v>
      </c>
      <c r="H19" s="363">
        <f t="shared" si="15"/>
        <v>1467219.8000000003</v>
      </c>
      <c r="I19" s="363">
        <f t="shared" si="15"/>
        <v>15186685.824793631</v>
      </c>
      <c r="J19" s="363">
        <f t="shared" si="15"/>
        <v>15380309.989999481</v>
      </c>
      <c r="K19" s="363">
        <f t="shared" si="15"/>
        <v>1683551.0173768229</v>
      </c>
    </row>
    <row r="24" spans="1:12" ht="13">
      <c r="A24" s="530" t="s">
        <v>198</v>
      </c>
      <c r="B24" s="530"/>
      <c r="C24" s="530"/>
      <c r="D24" s="530"/>
      <c r="E24" s="530"/>
      <c r="F24" s="530"/>
      <c r="G24" s="530"/>
      <c r="H24" s="530"/>
      <c r="I24" s="142"/>
      <c r="J24" s="142"/>
      <c r="K24" s="142"/>
      <c r="L24" s="142"/>
    </row>
    <row r="25" spans="1:12" ht="52">
      <c r="A25" s="185" t="s">
        <v>67</v>
      </c>
      <c r="B25" s="186" t="s">
        <v>106</v>
      </c>
      <c r="C25" s="186" t="s">
        <v>107</v>
      </c>
      <c r="D25" s="186" t="s">
        <v>108</v>
      </c>
      <c r="E25" s="186" t="s">
        <v>107</v>
      </c>
      <c r="F25" s="186" t="s">
        <v>109</v>
      </c>
      <c r="G25" s="186" t="s">
        <v>110</v>
      </c>
      <c r="I25" s="145"/>
      <c r="J25" s="145"/>
      <c r="K25" s="145"/>
      <c r="L25" s="145"/>
    </row>
    <row r="26" spans="1:12" ht="13">
      <c r="A26" s="531" t="s">
        <v>111</v>
      </c>
      <c r="B26" s="531"/>
      <c r="C26" s="531"/>
      <c r="D26" s="531"/>
      <c r="E26" s="531"/>
      <c r="F26" s="531"/>
      <c r="G26" s="531"/>
      <c r="H26" s="146"/>
      <c r="I26" s="142"/>
      <c r="J26" s="142"/>
      <c r="K26" s="142"/>
      <c r="L26" s="142"/>
    </row>
    <row r="27" spans="1:12" ht="13">
      <c r="A27" s="188"/>
      <c r="B27" s="189"/>
      <c r="C27" s="189"/>
      <c r="D27" s="189"/>
      <c r="E27" s="189"/>
      <c r="F27" s="189"/>
      <c r="G27" s="190"/>
      <c r="H27" s="146"/>
      <c r="I27" s="142"/>
      <c r="J27" s="142"/>
      <c r="K27" s="142"/>
      <c r="L27" s="142"/>
    </row>
    <row r="28" spans="1:12" ht="13">
      <c r="A28" s="191" t="s">
        <v>140</v>
      </c>
      <c r="B28" s="192">
        <v>242.56495715609006</v>
      </c>
      <c r="C28" s="193"/>
      <c r="D28" s="193"/>
      <c r="E28" s="193"/>
      <c r="F28" s="194">
        <v>19906</v>
      </c>
      <c r="G28" s="195"/>
      <c r="H28" s="146"/>
      <c r="I28" s="142"/>
      <c r="J28" s="142"/>
      <c r="K28" s="142"/>
      <c r="L28" s="142"/>
    </row>
    <row r="29" spans="1:12" ht="13">
      <c r="A29" s="188"/>
      <c r="B29" s="189"/>
      <c r="C29" s="189"/>
      <c r="D29" s="189"/>
      <c r="E29" s="189"/>
      <c r="F29" s="189"/>
      <c r="G29" s="190"/>
      <c r="H29" s="146"/>
      <c r="I29" s="142"/>
      <c r="J29" s="142"/>
      <c r="K29" s="142"/>
      <c r="L29" s="142"/>
    </row>
    <row r="30" spans="1:12">
      <c r="A30" s="196">
        <v>2013</v>
      </c>
      <c r="B30" s="197">
        <f>'Load Forecast Summary'!B10/1000000</f>
        <v>601.76459566999984</v>
      </c>
      <c r="C30" s="198"/>
      <c r="D30" s="197" t="e">
        <f t="shared" ref="D30:D41" si="16">B30*F137</f>
        <v>#REF!</v>
      </c>
      <c r="E30" s="198"/>
      <c r="F30" s="199">
        <f>'Load Forecast Summary'!B52</f>
        <v>27092.666666666668</v>
      </c>
      <c r="G30" s="200"/>
    </row>
    <row r="31" spans="1:12" ht="13">
      <c r="A31" s="196">
        <f>A30+1</f>
        <v>2014</v>
      </c>
      <c r="B31" s="197">
        <f>'Load Forecast Summary'!C10/1000000</f>
        <v>605.54994951999981</v>
      </c>
      <c r="C31" s="201">
        <f>B31-B30</f>
        <v>3.7853538499999786</v>
      </c>
      <c r="D31" s="197" t="e">
        <f t="shared" si="16"/>
        <v>#REF!</v>
      </c>
      <c r="E31" s="201" t="e">
        <f t="shared" ref="E31:E41" si="17">D31-D30</f>
        <v>#REF!</v>
      </c>
      <c r="F31" s="199">
        <f>'Load Forecast Summary'!C52</f>
        <v>27297.916666666664</v>
      </c>
      <c r="G31" s="200">
        <f>F31-F30</f>
        <v>205.24999999999636</v>
      </c>
      <c r="I31" s="142"/>
      <c r="K31" s="142"/>
      <c r="L31" s="142"/>
    </row>
    <row r="32" spans="1:12">
      <c r="A32" s="196">
        <f t="shared" ref="A32:A39" si="18">A31+1</f>
        <v>2015</v>
      </c>
      <c r="B32" s="197">
        <f>'Load Forecast Summary'!D10/1000000</f>
        <v>607.56460435310953</v>
      </c>
      <c r="C32" s="201">
        <f t="shared" ref="C32:C41" si="19">B32-B31</f>
        <v>2.0146548331097165</v>
      </c>
      <c r="D32" s="197" t="e">
        <f t="shared" si="16"/>
        <v>#REF!</v>
      </c>
      <c r="E32" s="201" t="e">
        <f t="shared" si="17"/>
        <v>#REF!</v>
      </c>
      <c r="F32" s="199">
        <f>'Load Forecast Summary'!D52</f>
        <v>27541.583333333332</v>
      </c>
      <c r="G32" s="200">
        <f t="shared" ref="G32:G41" si="20">F32-F31</f>
        <v>243.66666666666788</v>
      </c>
      <c r="I32" s="147"/>
    </row>
    <row r="33" spans="1:14">
      <c r="A33" s="196">
        <f t="shared" si="18"/>
        <v>2016</v>
      </c>
      <c r="B33" s="197">
        <f>'Load Forecast Summary'!E10/1000000</f>
        <v>592.76836674638662</v>
      </c>
      <c r="C33" s="201">
        <f t="shared" si="19"/>
        <v>-14.796237606722912</v>
      </c>
      <c r="D33" s="197" t="e">
        <f t="shared" si="16"/>
        <v>#REF!</v>
      </c>
      <c r="E33" s="201" t="e">
        <f t="shared" si="17"/>
        <v>#REF!</v>
      </c>
      <c r="F33" s="199">
        <f>'Load Forecast Summary'!E52</f>
        <v>27833.333333333336</v>
      </c>
      <c r="G33" s="200">
        <f t="shared" si="20"/>
        <v>291.75000000000364</v>
      </c>
    </row>
    <row r="34" spans="1:14">
      <c r="A34" s="196">
        <f t="shared" si="18"/>
        <v>2017</v>
      </c>
      <c r="B34" s="197">
        <f>'Load Forecast Summary'!F10/1000000</f>
        <v>613.1926120243055</v>
      </c>
      <c r="C34" s="201">
        <f t="shared" si="19"/>
        <v>20.424245277918885</v>
      </c>
      <c r="D34" s="197" t="e">
        <f t="shared" si="16"/>
        <v>#REF!</v>
      </c>
      <c r="E34" s="201" t="e">
        <f t="shared" si="17"/>
        <v>#REF!</v>
      </c>
      <c r="F34" s="199">
        <f>'Load Forecast Summary'!F52</f>
        <v>28101</v>
      </c>
      <c r="G34" s="200">
        <f t="shared" si="20"/>
        <v>267.66666666666424</v>
      </c>
      <c r="I34" s="147"/>
    </row>
    <row r="35" spans="1:14">
      <c r="A35" s="196">
        <f t="shared" si="18"/>
        <v>2018</v>
      </c>
      <c r="B35" s="197">
        <f>'Load Forecast Summary'!G10/1000000</f>
        <v>611.18647723645188</v>
      </c>
      <c r="C35" s="201">
        <f t="shared" si="19"/>
        <v>-2.0061347878536253</v>
      </c>
      <c r="D35" s="197" t="e">
        <f t="shared" si="16"/>
        <v>#REF!</v>
      </c>
      <c r="E35" s="201" t="e">
        <f t="shared" si="17"/>
        <v>#REF!</v>
      </c>
      <c r="F35" s="199">
        <f>'Load Forecast Summary'!G52</f>
        <v>28205.083333333328</v>
      </c>
      <c r="G35" s="200">
        <f t="shared" si="20"/>
        <v>104.08333333332848</v>
      </c>
      <c r="I35" s="147"/>
    </row>
    <row r="36" spans="1:14">
      <c r="A36" s="196">
        <f t="shared" si="18"/>
        <v>2019</v>
      </c>
      <c r="B36" s="197">
        <f>'Load Forecast Summary'!H10/1000000</f>
        <v>585.25904699981163</v>
      </c>
      <c r="C36" s="201">
        <f t="shared" si="19"/>
        <v>-25.927430236640248</v>
      </c>
      <c r="D36" s="197" t="e">
        <f t="shared" si="16"/>
        <v>#REF!</v>
      </c>
      <c r="E36" s="201" t="e">
        <f t="shared" si="17"/>
        <v>#REF!</v>
      </c>
      <c r="F36" s="199">
        <f>'Load Forecast Summary'!H52</f>
        <v>28276.583333333332</v>
      </c>
      <c r="G36" s="200">
        <f t="shared" si="20"/>
        <v>71.500000000003638</v>
      </c>
      <c r="I36" s="147"/>
    </row>
    <row r="37" spans="1:14">
      <c r="A37" s="196">
        <f t="shared" si="18"/>
        <v>2020</v>
      </c>
      <c r="B37" s="197">
        <f>'Load Forecast Summary'!I10/1000000</f>
        <v>596.82009359480696</v>
      </c>
      <c r="C37" s="201">
        <f t="shared" si="19"/>
        <v>11.561046594995332</v>
      </c>
      <c r="D37" s="197" t="e">
        <f t="shared" si="16"/>
        <v>#REF!</v>
      </c>
      <c r="E37" s="201" t="e">
        <f t="shared" si="17"/>
        <v>#REF!</v>
      </c>
      <c r="F37" s="199">
        <f>'Load Forecast Summary'!I52</f>
        <v>28557.833333333332</v>
      </c>
      <c r="G37" s="200">
        <f t="shared" si="20"/>
        <v>281.25</v>
      </c>
      <c r="I37" s="147"/>
      <c r="K37" s="147"/>
      <c r="L37" s="147"/>
    </row>
    <row r="38" spans="1:14">
      <c r="A38" s="196">
        <f t="shared" si="18"/>
        <v>2021</v>
      </c>
      <c r="B38" s="197">
        <f>'Load Forecast Summary'!J10/1000000</f>
        <v>614.76296399296325</v>
      </c>
      <c r="C38" s="201">
        <f t="shared" si="19"/>
        <v>17.942870398156288</v>
      </c>
      <c r="D38" s="197" t="e">
        <f t="shared" si="16"/>
        <v>#REF!</v>
      </c>
      <c r="E38" s="201" t="e">
        <f t="shared" si="17"/>
        <v>#REF!</v>
      </c>
      <c r="F38" s="199">
        <f>'Load Forecast Summary'!J52</f>
        <v>28918.75</v>
      </c>
      <c r="G38" s="200">
        <f t="shared" si="20"/>
        <v>360.91666666666788</v>
      </c>
    </row>
    <row r="39" spans="1:14" ht="12.75" customHeight="1">
      <c r="A39" s="196">
        <f t="shared" si="18"/>
        <v>2022</v>
      </c>
      <c r="B39" s="197">
        <f>'Load Forecast Summary'!K10/1000000</f>
        <v>603.57624892300134</v>
      </c>
      <c r="C39" s="201">
        <f t="shared" si="19"/>
        <v>-11.186715069961906</v>
      </c>
      <c r="D39" s="197" t="e">
        <f t="shared" si="16"/>
        <v>#REF!</v>
      </c>
      <c r="E39" s="201" t="e">
        <f t="shared" si="17"/>
        <v>#REF!</v>
      </c>
      <c r="F39" s="199">
        <f>'Load Forecast Summary'!K52</f>
        <v>29267.083333333332</v>
      </c>
      <c r="G39" s="200">
        <f t="shared" si="20"/>
        <v>348.33333333333212</v>
      </c>
      <c r="I39" s="147"/>
      <c r="K39" s="147"/>
      <c r="L39" s="147"/>
    </row>
    <row r="40" spans="1:14">
      <c r="A40" s="202" t="s">
        <v>73</v>
      </c>
      <c r="B40" s="197">
        <f>'Load Forecast Summary'!L10/1000000</f>
        <v>606.8748714907033</v>
      </c>
      <c r="C40" s="201">
        <f t="shared" si="19"/>
        <v>3.2986225677019547</v>
      </c>
      <c r="D40" s="197" t="e">
        <f t="shared" si="16"/>
        <v>#REF!</v>
      </c>
      <c r="E40" s="201" t="e">
        <f t="shared" si="17"/>
        <v>#REF!</v>
      </c>
      <c r="F40" s="199">
        <f>'Load Forecast Summary'!L52</f>
        <v>29515.016843879741</v>
      </c>
      <c r="G40" s="200">
        <f t="shared" si="20"/>
        <v>247.9335105464088</v>
      </c>
      <c r="I40" s="147"/>
      <c r="L40" s="147"/>
    </row>
    <row r="41" spans="1:14">
      <c r="A41" s="202" t="s">
        <v>74</v>
      </c>
      <c r="B41" s="197">
        <f>'Load Forecast Summary'!M10/1000000</f>
        <v>600.81645625415274</v>
      </c>
      <c r="C41" s="201">
        <f t="shared" si="19"/>
        <v>-6.0584152365505588</v>
      </c>
      <c r="D41" s="197" t="e">
        <f t="shared" si="16"/>
        <v>#REF!</v>
      </c>
      <c r="E41" s="201" t="e">
        <f t="shared" si="17"/>
        <v>#REF!</v>
      </c>
      <c r="F41" s="199">
        <f>'Load Forecast Summary'!M52</f>
        <v>29765.899995855038</v>
      </c>
      <c r="G41" s="200">
        <f t="shared" si="20"/>
        <v>250.88315197529664</v>
      </c>
      <c r="I41" s="147"/>
      <c r="K41" s="147"/>
      <c r="L41" s="147"/>
    </row>
    <row r="43" spans="1:14" ht="13">
      <c r="A43" s="148" t="s">
        <v>199</v>
      </c>
      <c r="B43" s="148"/>
      <c r="C43" s="148"/>
      <c r="D43" s="148"/>
      <c r="E43" s="148"/>
    </row>
    <row r="44" spans="1:14" ht="39">
      <c r="A44" s="185" t="s">
        <v>67</v>
      </c>
      <c r="B44" s="204" t="s">
        <v>1</v>
      </c>
      <c r="C44" s="204" t="s">
        <v>76</v>
      </c>
      <c r="D44" s="204" t="s">
        <v>139</v>
      </c>
      <c r="E44" s="204" t="s">
        <v>53</v>
      </c>
      <c r="F44" s="204" t="s">
        <v>48</v>
      </c>
      <c r="G44" s="204" t="s">
        <v>112</v>
      </c>
      <c r="H44" s="204" t="s">
        <v>79</v>
      </c>
      <c r="I44" s="186" t="s">
        <v>8</v>
      </c>
      <c r="J44" s="207"/>
    </row>
    <row r="45" spans="1:14" ht="14.25" customHeight="1">
      <c r="A45" s="534" t="s">
        <v>113</v>
      </c>
      <c r="B45" s="534"/>
      <c r="C45" s="534"/>
      <c r="D45" s="534"/>
      <c r="E45" s="534"/>
      <c r="F45" s="534"/>
      <c r="G45" s="534"/>
      <c r="H45" s="534"/>
      <c r="I45" s="534"/>
      <c r="J45" s="207"/>
    </row>
    <row r="46" spans="1:14" ht="14.25" customHeight="1">
      <c r="A46" s="196">
        <f t="shared" ref="A46:A55" si="21">A30</f>
        <v>2013</v>
      </c>
      <c r="B46" s="197">
        <f t="array" ref="B46:B55">TRANSPOSE('Load Forecast Summary'!B15:K15)/1000000</f>
        <v>140.76499061000001</v>
      </c>
      <c r="C46" s="197">
        <f t="array" ref="C46:C55">TRANSPOSE('Load Forecast Summary'!B19:K19)/1000000</f>
        <v>64.490146640000006</v>
      </c>
      <c r="D46" s="197">
        <f t="array" ref="D46:D55">TRANSPOSE('Load Forecast Summary'!B23:K23)/1000000</f>
        <v>364.10704956000001</v>
      </c>
      <c r="E46" s="197">
        <f t="array" ref="E46:E55">TRANSPOSE('Load Forecast Summary'!B33:K33)/1000000</f>
        <v>4.3757759000000007</v>
      </c>
      <c r="F46" s="197">
        <f t="array" ref="F46:F55">TRANSPOSE('Load Forecast Summary'!B28:K28)/1000000</f>
        <v>0.13299329000000001</v>
      </c>
      <c r="G46" s="197">
        <f t="array" ref="G46:G55">TRANSPOSE('Load Forecast Summary'!B38:K38)/1000000</f>
        <v>0.66345644999999998</v>
      </c>
      <c r="H46" s="197">
        <f t="array" ref="H46:H55">TRANSPOSE('Load Forecast Summary'!B42:K42)/1000000</f>
        <v>23.431958809999998</v>
      </c>
      <c r="I46" s="197">
        <f>SUM(B46:H46)</f>
        <v>597.96637125999996</v>
      </c>
      <c r="J46" s="209"/>
      <c r="K46" s="146"/>
      <c r="L46" s="146"/>
      <c r="M46" s="146"/>
      <c r="N46" s="146"/>
    </row>
    <row r="47" spans="1:14" ht="14.25" customHeight="1">
      <c r="A47" s="196">
        <f t="shared" si="21"/>
        <v>2014</v>
      </c>
      <c r="B47" s="197">
        <v>138.91679550999999</v>
      </c>
      <c r="C47" s="197">
        <v>63.55566408</v>
      </c>
      <c r="D47" s="197">
        <v>369.53451230000002</v>
      </c>
      <c r="E47" s="197">
        <v>4.3072709600000003</v>
      </c>
      <c r="F47" s="197">
        <v>0.13085943</v>
      </c>
      <c r="G47" s="197">
        <v>0.66321302999999998</v>
      </c>
      <c r="H47" s="197">
        <v>24.639647649999997</v>
      </c>
      <c r="I47" s="197">
        <f t="shared" ref="I47:I55" si="22">SUM(B47:H47)</f>
        <v>601.74796295999988</v>
      </c>
      <c r="J47" s="209"/>
      <c r="K47" s="146"/>
      <c r="L47" s="146"/>
      <c r="M47" s="146"/>
      <c r="N47" s="146"/>
    </row>
    <row r="48" spans="1:14">
      <c r="A48" s="196">
        <f t="shared" si="21"/>
        <v>2015</v>
      </c>
      <c r="B48" s="197">
        <v>139.15872156</v>
      </c>
      <c r="C48" s="197">
        <v>63.059837180000002</v>
      </c>
      <c r="D48" s="197">
        <v>373.23171451000002</v>
      </c>
      <c r="E48" s="197">
        <v>2.7220972799999998</v>
      </c>
      <c r="F48" s="197">
        <v>0.13243774</v>
      </c>
      <c r="G48" s="197">
        <v>0.66556645999999997</v>
      </c>
      <c r="H48" s="197">
        <v>25.183381620000002</v>
      </c>
      <c r="I48" s="197">
        <f t="shared" si="22"/>
        <v>604.15375634999998</v>
      </c>
      <c r="J48" s="209"/>
      <c r="K48" s="146"/>
      <c r="L48" s="146"/>
      <c r="M48" s="146"/>
      <c r="N48" s="146"/>
    </row>
    <row r="49" spans="1:14">
      <c r="A49" s="196">
        <f t="shared" si="21"/>
        <v>2016</v>
      </c>
      <c r="B49" s="197">
        <v>134.0651838</v>
      </c>
      <c r="C49" s="197">
        <v>62.117168049999997</v>
      </c>
      <c r="D49" s="197">
        <v>365.62745839999997</v>
      </c>
      <c r="E49" s="197">
        <v>2.6228130800000002</v>
      </c>
      <c r="F49" s="197">
        <v>0.12947192999999999</v>
      </c>
      <c r="G49" s="197">
        <v>0.65930913999999996</v>
      </c>
      <c r="H49" s="197">
        <v>24.407204230000001</v>
      </c>
      <c r="I49" s="197">
        <f>SUM(B49:H49)</f>
        <v>589.62860863000003</v>
      </c>
      <c r="J49" s="209"/>
      <c r="K49" s="146"/>
      <c r="L49" s="146"/>
      <c r="M49" s="146"/>
      <c r="N49" s="146"/>
    </row>
    <row r="50" spans="1:14">
      <c r="A50" s="196">
        <f t="shared" si="21"/>
        <v>2017</v>
      </c>
      <c r="B50" s="197">
        <v>146.15898999999999</v>
      </c>
      <c r="C50" s="197">
        <v>64.384299999999996</v>
      </c>
      <c r="D50" s="197">
        <v>368.58774699999998</v>
      </c>
      <c r="E50" s="197">
        <v>2.4818159999999998</v>
      </c>
      <c r="F50" s="197">
        <v>0.110217</v>
      </c>
      <c r="G50" s="197">
        <v>0.64358800000000005</v>
      </c>
      <c r="H50" s="197">
        <v>26.894138000000002</v>
      </c>
      <c r="I50" s="197">
        <f t="shared" si="22"/>
        <v>609.26079600000003</v>
      </c>
      <c r="J50" s="209"/>
      <c r="K50" s="146"/>
      <c r="L50" s="146"/>
      <c r="M50" s="146"/>
      <c r="N50" s="146"/>
    </row>
    <row r="51" spans="1:14">
      <c r="A51" s="196">
        <f t="shared" si="21"/>
        <v>2018</v>
      </c>
      <c r="B51" s="197">
        <v>143.256844</v>
      </c>
      <c r="C51" s="197">
        <v>62.985945999999998</v>
      </c>
      <c r="D51" s="197">
        <v>370.35750413815492</v>
      </c>
      <c r="E51" s="197">
        <v>2.4828329999999998</v>
      </c>
      <c r="F51" s="197">
        <v>9.7846000000000002E-2</v>
      </c>
      <c r="G51" s="197">
        <v>0.64848799999999995</v>
      </c>
      <c r="H51" s="197">
        <v>27.745077999999999</v>
      </c>
      <c r="I51" s="197">
        <f t="shared" si="22"/>
        <v>607.57453913815505</v>
      </c>
      <c r="J51" s="209"/>
      <c r="K51" s="146"/>
      <c r="L51" s="146"/>
      <c r="M51" s="146"/>
      <c r="N51" s="146"/>
    </row>
    <row r="52" spans="1:14">
      <c r="A52" s="196">
        <f t="shared" si="21"/>
        <v>2019</v>
      </c>
      <c r="B52" s="197">
        <v>151.21935999000002</v>
      </c>
      <c r="C52" s="197">
        <v>58.159693820000001</v>
      </c>
      <c r="D52" s="197">
        <v>341.8755284566642</v>
      </c>
      <c r="E52" s="197">
        <v>2.39490837</v>
      </c>
      <c r="F52" s="197">
        <v>9.5110119999999992E-2</v>
      </c>
      <c r="G52" s="197">
        <v>0.67139797999999995</v>
      </c>
      <c r="H52" s="197">
        <v>27.495993800000001</v>
      </c>
      <c r="I52" s="197">
        <f t="shared" si="22"/>
        <v>581.91199253666423</v>
      </c>
      <c r="J52" s="207"/>
    </row>
    <row r="53" spans="1:14">
      <c r="A53" s="196">
        <f t="shared" si="21"/>
        <v>2020</v>
      </c>
      <c r="B53" s="197">
        <v>152.43737993000002</v>
      </c>
      <c r="C53" s="197">
        <v>57.918967610000003</v>
      </c>
      <c r="D53" s="197">
        <v>351.75821469225548</v>
      </c>
      <c r="E53" s="197">
        <v>2.3287924900000001</v>
      </c>
      <c r="F53" s="197">
        <v>9.577838000000001E-2</v>
      </c>
      <c r="G53" s="197">
        <v>0.72887685999999985</v>
      </c>
      <c r="H53" s="197">
        <v>28.3404986</v>
      </c>
      <c r="I53" s="197">
        <f t="shared" si="22"/>
        <v>593.60850856225545</v>
      </c>
      <c r="J53" s="210"/>
      <c r="K53" s="150"/>
    </row>
    <row r="54" spans="1:14">
      <c r="A54" s="196">
        <f t="shared" si="21"/>
        <v>2021</v>
      </c>
      <c r="B54" s="197">
        <v>153.95924771</v>
      </c>
      <c r="C54" s="197">
        <v>61.132366779999998</v>
      </c>
      <c r="D54" s="197">
        <v>363.57211477421146</v>
      </c>
      <c r="E54" s="197">
        <v>2.5460514900000004</v>
      </c>
      <c r="F54" s="197">
        <v>9.9494479999999996E-2</v>
      </c>
      <c r="G54" s="197">
        <v>0.70238803999999999</v>
      </c>
      <c r="H54" s="197">
        <v>29.487368699999998</v>
      </c>
      <c r="I54" s="197">
        <f t="shared" si="22"/>
        <v>611.49903197421145</v>
      </c>
      <c r="J54" s="210"/>
      <c r="K54" s="150"/>
    </row>
    <row r="55" spans="1:14">
      <c r="A55" s="196">
        <f t="shared" si="21"/>
        <v>2022</v>
      </c>
      <c r="B55" s="197">
        <v>149.18594339000001</v>
      </c>
      <c r="C55" s="197">
        <v>61.400428430000005</v>
      </c>
      <c r="D55" s="197">
        <v>357.65206108242637</v>
      </c>
      <c r="E55" s="197">
        <v>2.3641620488560204</v>
      </c>
      <c r="F55" s="197">
        <v>0.10050381</v>
      </c>
      <c r="G55" s="197">
        <v>0.70292812000000005</v>
      </c>
      <c r="H55" s="197">
        <v>29.085391089999998</v>
      </c>
      <c r="I55" s="197">
        <f t="shared" si="22"/>
        <v>600.49141797128243</v>
      </c>
      <c r="J55" s="210"/>
    </row>
    <row r="56" spans="1:14" ht="14.25" customHeight="1">
      <c r="A56" s="534" t="s">
        <v>114</v>
      </c>
      <c r="B56" s="534"/>
      <c r="C56" s="534"/>
      <c r="D56" s="534"/>
      <c r="E56" s="534"/>
      <c r="F56" s="534"/>
      <c r="G56" s="534"/>
      <c r="H56" s="534"/>
      <c r="I56" s="534"/>
      <c r="J56" s="208"/>
    </row>
    <row r="57" spans="1:14" ht="14.25" customHeight="1">
      <c r="A57" s="217"/>
      <c r="B57" s="211"/>
      <c r="C57" s="211"/>
      <c r="D57" s="211"/>
      <c r="E57" s="211"/>
      <c r="F57" s="211"/>
      <c r="G57" s="211"/>
      <c r="H57" s="211"/>
      <c r="I57" s="218"/>
      <c r="J57" s="205"/>
    </row>
    <row r="58" spans="1:14" ht="14.25" customHeight="1">
      <c r="A58" s="213" t="s">
        <v>140</v>
      </c>
      <c r="B58" s="214">
        <v>145.84742360421788</v>
      </c>
      <c r="C58" s="214">
        <v>31.828340451457589</v>
      </c>
      <c r="D58" s="214">
        <v>63.763902940143062</v>
      </c>
      <c r="E58" s="214">
        <v>0.10305165856497742</v>
      </c>
      <c r="F58" s="214">
        <v>0.56122348942778977</v>
      </c>
      <c r="G58" s="214">
        <v>0.46101501227876113</v>
      </c>
      <c r="H58" s="215" t="s">
        <v>142</v>
      </c>
      <c r="I58" s="214">
        <f>SUM(B58:G58)</f>
        <v>242.56495715609003</v>
      </c>
      <c r="J58" s="205"/>
    </row>
    <row r="59" spans="1:14" ht="14.25" customHeight="1">
      <c r="A59" s="217"/>
      <c r="B59" s="211"/>
      <c r="C59" s="211"/>
      <c r="D59" s="211"/>
      <c r="E59" s="211"/>
      <c r="F59" s="211"/>
      <c r="G59" s="211"/>
      <c r="H59" s="211"/>
      <c r="I59" s="218"/>
      <c r="J59" s="205"/>
    </row>
    <row r="60" spans="1:14" ht="14.25" customHeight="1">
      <c r="A60" s="196">
        <f>A30</f>
        <v>2013</v>
      </c>
      <c r="B60" s="206" t="e">
        <f t="shared" ref="B60:H69" si="23">B46*$F137</f>
        <v>#REF!</v>
      </c>
      <c r="C60" s="206" t="e">
        <f t="shared" si="23"/>
        <v>#REF!</v>
      </c>
      <c r="D60" s="206" t="e">
        <f t="shared" si="23"/>
        <v>#REF!</v>
      </c>
      <c r="E60" s="206" t="e">
        <f t="shared" si="23"/>
        <v>#REF!</v>
      </c>
      <c r="F60" s="206" t="e">
        <f t="shared" si="23"/>
        <v>#REF!</v>
      </c>
      <c r="G60" s="206" t="e">
        <f t="shared" si="23"/>
        <v>#REF!</v>
      </c>
      <c r="H60" s="206" t="e">
        <f t="shared" si="23"/>
        <v>#REF!</v>
      </c>
      <c r="I60" s="197" t="e">
        <f>SUM(B60:H60)</f>
        <v>#REF!</v>
      </c>
      <c r="J60" s="207"/>
    </row>
    <row r="61" spans="1:14" ht="14.25" customHeight="1">
      <c r="A61" s="196">
        <f>A31</f>
        <v>2014</v>
      </c>
      <c r="B61" s="206" t="e">
        <f t="shared" si="23"/>
        <v>#REF!</v>
      </c>
      <c r="C61" s="206" t="e">
        <f t="shared" si="23"/>
        <v>#REF!</v>
      </c>
      <c r="D61" s="206" t="e">
        <f t="shared" si="23"/>
        <v>#REF!</v>
      </c>
      <c r="E61" s="206" t="e">
        <f t="shared" si="23"/>
        <v>#REF!</v>
      </c>
      <c r="F61" s="206" t="e">
        <f t="shared" si="23"/>
        <v>#REF!</v>
      </c>
      <c r="G61" s="206" t="e">
        <f t="shared" si="23"/>
        <v>#REF!</v>
      </c>
      <c r="H61" s="206" t="e">
        <f t="shared" si="23"/>
        <v>#REF!</v>
      </c>
      <c r="I61" s="197" t="e">
        <f t="shared" ref="I61:I70" si="24">SUM(B61:H61)</f>
        <v>#REF!</v>
      </c>
      <c r="J61" s="207"/>
    </row>
    <row r="62" spans="1:14">
      <c r="A62" s="196">
        <f>A32</f>
        <v>2015</v>
      </c>
      <c r="B62" s="206" t="e">
        <f t="shared" si="23"/>
        <v>#REF!</v>
      </c>
      <c r="C62" s="206" t="e">
        <f t="shared" si="23"/>
        <v>#REF!</v>
      </c>
      <c r="D62" s="206" t="e">
        <f t="shared" si="23"/>
        <v>#REF!</v>
      </c>
      <c r="E62" s="206" t="e">
        <f t="shared" si="23"/>
        <v>#REF!</v>
      </c>
      <c r="F62" s="206" t="e">
        <f t="shared" si="23"/>
        <v>#REF!</v>
      </c>
      <c r="G62" s="206" t="e">
        <f t="shared" si="23"/>
        <v>#REF!</v>
      </c>
      <c r="H62" s="206" t="e">
        <f t="shared" si="23"/>
        <v>#REF!</v>
      </c>
      <c r="I62" s="197" t="e">
        <f t="shared" si="24"/>
        <v>#REF!</v>
      </c>
      <c r="J62" s="212"/>
    </row>
    <row r="63" spans="1:14">
      <c r="A63" s="196">
        <f>A33</f>
        <v>2016</v>
      </c>
      <c r="B63" s="206" t="e">
        <f t="shared" si="23"/>
        <v>#REF!</v>
      </c>
      <c r="C63" s="206" t="e">
        <f t="shared" si="23"/>
        <v>#REF!</v>
      </c>
      <c r="D63" s="206" t="e">
        <f t="shared" si="23"/>
        <v>#REF!</v>
      </c>
      <c r="E63" s="206" t="e">
        <f t="shared" si="23"/>
        <v>#REF!</v>
      </c>
      <c r="F63" s="206" t="e">
        <f t="shared" si="23"/>
        <v>#REF!</v>
      </c>
      <c r="G63" s="206" t="e">
        <f t="shared" si="23"/>
        <v>#REF!</v>
      </c>
      <c r="H63" s="206" t="e">
        <f t="shared" si="23"/>
        <v>#REF!</v>
      </c>
      <c r="I63" s="197" t="e">
        <f t="shared" si="24"/>
        <v>#REF!</v>
      </c>
      <c r="J63" s="212"/>
    </row>
    <row r="64" spans="1:14">
      <c r="A64" s="216" t="s">
        <v>141</v>
      </c>
      <c r="B64" s="206" t="e">
        <f t="shared" si="23"/>
        <v>#REF!</v>
      </c>
      <c r="C64" s="206" t="e">
        <f t="shared" si="23"/>
        <v>#REF!</v>
      </c>
      <c r="D64" s="206" t="e">
        <f t="shared" si="23"/>
        <v>#REF!</v>
      </c>
      <c r="E64" s="206" t="e">
        <f t="shared" si="23"/>
        <v>#REF!</v>
      </c>
      <c r="F64" s="206" t="e">
        <f t="shared" si="23"/>
        <v>#REF!</v>
      </c>
      <c r="G64" s="206" t="e">
        <f t="shared" si="23"/>
        <v>#REF!</v>
      </c>
      <c r="H64" s="206" t="e">
        <f t="shared" si="23"/>
        <v>#REF!</v>
      </c>
      <c r="I64" s="197" t="e">
        <f t="shared" si="24"/>
        <v>#REF!</v>
      </c>
      <c r="J64" s="212"/>
    </row>
    <row r="65" spans="1:14">
      <c r="A65" s="196">
        <f t="shared" ref="A65:A71" si="25">A35</f>
        <v>2018</v>
      </c>
      <c r="B65" s="206" t="e">
        <f t="shared" si="23"/>
        <v>#REF!</v>
      </c>
      <c r="C65" s="206" t="e">
        <f t="shared" si="23"/>
        <v>#REF!</v>
      </c>
      <c r="D65" s="206" t="e">
        <f t="shared" si="23"/>
        <v>#REF!</v>
      </c>
      <c r="E65" s="206" t="e">
        <f t="shared" si="23"/>
        <v>#REF!</v>
      </c>
      <c r="F65" s="206" t="e">
        <f t="shared" si="23"/>
        <v>#REF!</v>
      </c>
      <c r="G65" s="206" t="e">
        <f t="shared" si="23"/>
        <v>#REF!</v>
      </c>
      <c r="H65" s="206" t="e">
        <f t="shared" si="23"/>
        <v>#REF!</v>
      </c>
      <c r="I65" s="197" t="e">
        <f t="shared" si="24"/>
        <v>#REF!</v>
      </c>
      <c r="J65" s="212"/>
    </row>
    <row r="66" spans="1:14">
      <c r="A66" s="196">
        <f t="shared" si="25"/>
        <v>2019</v>
      </c>
      <c r="B66" s="206" t="e">
        <f t="shared" si="23"/>
        <v>#REF!</v>
      </c>
      <c r="C66" s="206" t="e">
        <f t="shared" si="23"/>
        <v>#REF!</v>
      </c>
      <c r="D66" s="206" t="e">
        <f t="shared" si="23"/>
        <v>#REF!</v>
      </c>
      <c r="E66" s="206" t="e">
        <f t="shared" si="23"/>
        <v>#REF!</v>
      </c>
      <c r="F66" s="206" t="e">
        <f t="shared" si="23"/>
        <v>#REF!</v>
      </c>
      <c r="G66" s="206" t="e">
        <f t="shared" si="23"/>
        <v>#REF!</v>
      </c>
      <c r="H66" s="206" t="e">
        <f t="shared" si="23"/>
        <v>#REF!</v>
      </c>
      <c r="I66" s="197" t="e">
        <f t="shared" si="24"/>
        <v>#REF!</v>
      </c>
      <c r="J66" s="212"/>
    </row>
    <row r="67" spans="1:14">
      <c r="A67" s="196">
        <f t="shared" si="25"/>
        <v>2020</v>
      </c>
      <c r="B67" s="206" t="e">
        <f t="shared" si="23"/>
        <v>#REF!</v>
      </c>
      <c r="C67" s="206" t="e">
        <f t="shared" si="23"/>
        <v>#REF!</v>
      </c>
      <c r="D67" s="206" t="e">
        <f t="shared" si="23"/>
        <v>#REF!</v>
      </c>
      <c r="E67" s="206" t="e">
        <f t="shared" si="23"/>
        <v>#REF!</v>
      </c>
      <c r="F67" s="206" t="e">
        <f t="shared" si="23"/>
        <v>#REF!</v>
      </c>
      <c r="G67" s="206" t="e">
        <f t="shared" si="23"/>
        <v>#REF!</v>
      </c>
      <c r="H67" s="206" t="e">
        <f t="shared" si="23"/>
        <v>#REF!</v>
      </c>
      <c r="I67" s="197" t="e">
        <f t="shared" si="24"/>
        <v>#REF!</v>
      </c>
      <c r="J67" s="212"/>
    </row>
    <row r="68" spans="1:14">
      <c r="A68" s="196">
        <f t="shared" si="25"/>
        <v>2021</v>
      </c>
      <c r="B68" s="206" t="e">
        <f t="shared" si="23"/>
        <v>#REF!</v>
      </c>
      <c r="C68" s="206" t="e">
        <f t="shared" si="23"/>
        <v>#REF!</v>
      </c>
      <c r="D68" s="206" t="e">
        <f t="shared" si="23"/>
        <v>#REF!</v>
      </c>
      <c r="E68" s="206" t="e">
        <f t="shared" si="23"/>
        <v>#REF!</v>
      </c>
      <c r="F68" s="206" t="e">
        <f t="shared" si="23"/>
        <v>#REF!</v>
      </c>
      <c r="G68" s="206" t="e">
        <f t="shared" si="23"/>
        <v>#REF!</v>
      </c>
      <c r="H68" s="206" t="e">
        <f t="shared" si="23"/>
        <v>#REF!</v>
      </c>
      <c r="I68" s="197" t="e">
        <f t="shared" si="24"/>
        <v>#REF!</v>
      </c>
      <c r="J68" s="212"/>
    </row>
    <row r="69" spans="1:14">
      <c r="A69" s="196">
        <f t="shared" si="25"/>
        <v>2022</v>
      </c>
      <c r="B69" s="206" t="e">
        <f t="shared" si="23"/>
        <v>#REF!</v>
      </c>
      <c r="C69" s="206" t="e">
        <f t="shared" si="23"/>
        <v>#REF!</v>
      </c>
      <c r="D69" s="206" t="e">
        <f t="shared" si="23"/>
        <v>#REF!</v>
      </c>
      <c r="E69" s="206" t="e">
        <f t="shared" si="23"/>
        <v>#REF!</v>
      </c>
      <c r="F69" s="206" t="e">
        <f t="shared" si="23"/>
        <v>#REF!</v>
      </c>
      <c r="G69" s="206" t="e">
        <f t="shared" si="23"/>
        <v>#REF!</v>
      </c>
      <c r="H69" s="206" t="e">
        <f t="shared" si="23"/>
        <v>#REF!</v>
      </c>
      <c r="I69" s="197" t="e">
        <f t="shared" si="24"/>
        <v>#REF!</v>
      </c>
      <c r="J69" s="212"/>
    </row>
    <row r="70" spans="1:14" ht="15" customHeight="1">
      <c r="A70" s="196" t="str">
        <f t="shared" si="25"/>
        <v>2023 Bridge</v>
      </c>
      <c r="B70" s="206">
        <f>'Load Forecast Summary'!L15/1000000</f>
        <v>152.47268565594769</v>
      </c>
      <c r="C70" s="206">
        <f>'Load Forecast Summary'!L19/1000000</f>
        <v>62.318208529231256</v>
      </c>
      <c r="D70" s="206">
        <f>'Load Forecast Summary'!L23/1000000</f>
        <v>356.74869257918829</v>
      </c>
      <c r="E70" s="206">
        <f>'Load Forecast Summary'!L33/1000000</f>
        <v>2.3641620488560204</v>
      </c>
      <c r="F70" s="206">
        <f>'Load Forecast Summary'!L28/1000000</f>
        <v>9.7803445703081013E-2</v>
      </c>
      <c r="G70" s="206">
        <f>'Load Forecast Summary'!L38/1000000</f>
        <v>0.70309719005807925</v>
      </c>
      <c r="H70" s="206">
        <f>'Load Forecast Summary'!L42/1000000</f>
        <v>29.085391089999998</v>
      </c>
      <c r="I70" s="197">
        <f t="shared" si="24"/>
        <v>603.79004053898439</v>
      </c>
      <c r="J70" s="207"/>
    </row>
    <row r="71" spans="1:14" ht="15" customHeight="1">
      <c r="A71" s="196" t="str">
        <f t="shared" si="25"/>
        <v>2024 Test</v>
      </c>
      <c r="B71" s="206">
        <f>'Load Forecast Summary'!M15/1000000</f>
        <v>153.74783453524978</v>
      </c>
      <c r="C71" s="206">
        <f>'Load Forecast Summary'!M19/1000000</f>
        <v>62.403842382711872</v>
      </c>
      <c r="D71" s="206">
        <f>'Load Forecast Summary'!M23/1000000</f>
        <v>353.96225800566731</v>
      </c>
      <c r="E71" s="206">
        <f>'Load Forecast Summary'!M33/1000000</f>
        <v>2.3641620488560204</v>
      </c>
      <c r="F71" s="206">
        <f>'Load Forecast Summary'!M28/1000000</f>
        <v>9.5175635544518328E-2</v>
      </c>
      <c r="G71" s="206">
        <f>'Load Forecast Summary'!M38/1000000</f>
        <v>0.70326630078131858</v>
      </c>
      <c r="H71" s="206">
        <f>'Load Forecast Summary'!M42/1000000</f>
        <v>24.455086393622832</v>
      </c>
      <c r="I71" s="197">
        <f>SUM(B71:H71)</f>
        <v>597.7316253024336</v>
      </c>
      <c r="J71" s="207"/>
    </row>
    <row r="72" spans="1:14">
      <c r="A72" s="152"/>
      <c r="B72" s="153"/>
      <c r="C72" s="153"/>
      <c r="D72" s="153"/>
      <c r="E72" s="153"/>
      <c r="F72" s="154"/>
      <c r="G72" s="153"/>
      <c r="H72" s="153"/>
      <c r="I72" s="153"/>
      <c r="J72" s="153"/>
      <c r="K72" s="153"/>
      <c r="L72" s="153"/>
      <c r="M72" s="151"/>
    </row>
    <row r="73" spans="1:14" ht="13">
      <c r="A73" s="530" t="s">
        <v>200</v>
      </c>
      <c r="B73" s="530"/>
      <c r="C73" s="530"/>
      <c r="D73" s="530"/>
      <c r="E73" s="530"/>
      <c r="F73" s="530"/>
      <c r="G73" s="530"/>
      <c r="H73" s="530"/>
      <c r="I73" s="530"/>
      <c r="J73" s="155"/>
      <c r="K73" s="155"/>
      <c r="L73" s="142"/>
    </row>
    <row r="74" spans="1:14" ht="39">
      <c r="A74" s="185" t="str">
        <f t="shared" ref="A74:G74" si="26">A44</f>
        <v>Year</v>
      </c>
      <c r="B74" s="186" t="str">
        <f t="shared" si="26"/>
        <v xml:space="preserve">Residential </v>
      </c>
      <c r="C74" s="186" t="str">
        <f t="shared" si="26"/>
        <v>General Service &lt; 50 kW</v>
      </c>
      <c r="D74" s="186" t="str">
        <f t="shared" si="26"/>
        <v>General Service 50 to 4,999 kW</v>
      </c>
      <c r="E74" s="186" t="str">
        <f t="shared" si="26"/>
        <v>Sentinel Lights</v>
      </c>
      <c r="F74" s="186" t="str">
        <f t="shared" si="26"/>
        <v>Street Lights</v>
      </c>
      <c r="G74" s="186" t="str">
        <f t="shared" si="26"/>
        <v xml:space="preserve">Unmetered Scattered Loads </v>
      </c>
      <c r="H74" s="204" t="s">
        <v>79</v>
      </c>
      <c r="I74" s="186" t="str">
        <f>I44</f>
        <v>Total</v>
      </c>
      <c r="J74" s="156"/>
    </row>
    <row r="75" spans="1:14" ht="13">
      <c r="A75" s="531" t="s">
        <v>115</v>
      </c>
      <c r="B75" s="531"/>
      <c r="C75" s="531"/>
      <c r="D75" s="531"/>
      <c r="E75" s="531"/>
      <c r="F75" s="531"/>
      <c r="G75" s="531"/>
      <c r="H75" s="531"/>
      <c r="I75" s="531"/>
      <c r="J75" s="156"/>
    </row>
    <row r="76" spans="1:14" s="181" customFormat="1">
      <c r="A76" s="230"/>
      <c r="B76" s="222"/>
      <c r="C76" s="222"/>
      <c r="D76" s="222"/>
      <c r="E76" s="222"/>
      <c r="F76" s="222"/>
      <c r="G76" s="222"/>
      <c r="H76" s="222"/>
      <c r="I76" s="231"/>
      <c r="J76" s="182"/>
    </row>
    <row r="77" spans="1:14" s="181" customFormat="1">
      <c r="A77" s="224" t="str">
        <f>A58</f>
        <v>2017 Board Approved</v>
      </c>
      <c r="B77" s="225">
        <v>15554.75</v>
      </c>
      <c r="C77" s="225">
        <v>1034.4166666666667</v>
      </c>
      <c r="D77" s="225">
        <v>87.5</v>
      </c>
      <c r="E77" s="225">
        <v>161</v>
      </c>
      <c r="F77" s="225">
        <v>2994.8333333333335</v>
      </c>
      <c r="G77" s="225">
        <v>73.5</v>
      </c>
      <c r="H77" s="224" t="s">
        <v>142</v>
      </c>
      <c r="I77" s="226">
        <f>SUM(B77:G77)</f>
        <v>19906</v>
      </c>
      <c r="J77" s="182"/>
    </row>
    <row r="78" spans="1:14" s="181" customFormat="1">
      <c r="A78" s="230"/>
      <c r="B78" s="222"/>
      <c r="C78" s="222"/>
      <c r="D78" s="222"/>
      <c r="E78" s="222"/>
      <c r="F78" s="222"/>
      <c r="G78" s="222"/>
      <c r="H78" s="222"/>
      <c r="I78" s="231"/>
      <c r="J78" s="182"/>
    </row>
    <row r="79" spans="1:14">
      <c r="A79" s="196">
        <f>A60</f>
        <v>2013</v>
      </c>
      <c r="B79" s="199">
        <f t="array" ref="B79:B90">TRANSPOSE('Load Forecast Summary'!B14:M14)</f>
        <v>18025.666666666668</v>
      </c>
      <c r="C79" s="199">
        <f t="array" ref="C79:C90">TRANSPOSE('Load Forecast Summary'!B18:M18)</f>
        <v>2033.25</v>
      </c>
      <c r="D79" s="199">
        <f t="array" ref="D79:D90">TRANSPOSE('Load Forecast Summary'!B22:M22)</f>
        <v>222</v>
      </c>
      <c r="E79" s="199">
        <f t="array" ref="E79:E90">TRANSPOSE('Load Forecast Summary'!B32:M32)</f>
        <v>6534.166666666667</v>
      </c>
      <c r="F79" s="199">
        <f t="array" ref="F79:F90">TRANSPOSE('Load Forecast Summary'!B27:M27)</f>
        <v>46</v>
      </c>
      <c r="G79" s="199">
        <f t="array" ref="G79:G90">TRANSPOSE('Load Forecast Summary'!B37:M37)</f>
        <v>229.58333333333334</v>
      </c>
      <c r="H79" s="199">
        <f t="array" ref="H79:H90">TRANSPOSE('Load Forecast Summary'!B41:M41)</f>
        <v>1</v>
      </c>
      <c r="I79" s="199">
        <f>SUM(B79:H79)</f>
        <v>27091.666666666668</v>
      </c>
      <c r="J79" s="157"/>
      <c r="N79" s="146"/>
    </row>
    <row r="80" spans="1:14">
      <c r="A80" s="196">
        <f>A61</f>
        <v>2014</v>
      </c>
      <c r="B80" s="199">
        <v>18196.5</v>
      </c>
      <c r="C80" s="199">
        <v>2051.8333333333335</v>
      </c>
      <c r="D80" s="199">
        <v>218</v>
      </c>
      <c r="E80" s="199">
        <v>6557.5</v>
      </c>
      <c r="F80" s="199">
        <v>43.583333333333336</v>
      </c>
      <c r="G80" s="199">
        <v>228.5</v>
      </c>
      <c r="H80" s="199">
        <v>1</v>
      </c>
      <c r="I80" s="199">
        <f t="shared" ref="I80:I90" si="27">SUM(B80:H80)</f>
        <v>27296.916666666664</v>
      </c>
      <c r="J80" s="157"/>
      <c r="N80" s="146"/>
    </row>
    <row r="81" spans="1:20">
      <c r="A81" s="196">
        <f>A62</f>
        <v>2015</v>
      </c>
      <c r="B81" s="199">
        <v>18417.25</v>
      </c>
      <c r="C81" s="199">
        <v>2067</v>
      </c>
      <c r="D81" s="199">
        <v>216.75</v>
      </c>
      <c r="E81" s="199">
        <v>6567.5</v>
      </c>
      <c r="F81" s="199">
        <v>43.5</v>
      </c>
      <c r="G81" s="199">
        <v>227.58333333333334</v>
      </c>
      <c r="H81" s="199">
        <v>1</v>
      </c>
      <c r="I81" s="199">
        <f t="shared" si="27"/>
        <v>27540.583333333332</v>
      </c>
      <c r="J81" s="157"/>
      <c r="N81" s="146"/>
    </row>
    <row r="82" spans="1:20">
      <c r="A82" s="196">
        <f>A63</f>
        <v>2016</v>
      </c>
      <c r="B82" s="199">
        <v>18677.583333333332</v>
      </c>
      <c r="C82" s="199">
        <v>2080.6666666666665</v>
      </c>
      <c r="D82" s="199">
        <v>219.16666666666666</v>
      </c>
      <c r="E82" s="199">
        <v>6581.666666666667</v>
      </c>
      <c r="F82" s="199">
        <v>42.5</v>
      </c>
      <c r="G82" s="199">
        <v>229.75</v>
      </c>
      <c r="H82" s="199">
        <v>1</v>
      </c>
      <c r="I82" s="199">
        <f t="shared" si="27"/>
        <v>27832.333333333336</v>
      </c>
      <c r="J82" s="157"/>
      <c r="N82" s="146"/>
    </row>
    <row r="83" spans="1:20">
      <c r="A83" s="196">
        <v>2017</v>
      </c>
      <c r="B83" s="199">
        <v>18942</v>
      </c>
      <c r="C83" s="199">
        <v>2089.1666666666665</v>
      </c>
      <c r="D83" s="199">
        <v>217.33333333333334</v>
      </c>
      <c r="E83" s="199">
        <v>6579</v>
      </c>
      <c r="F83" s="199">
        <v>41</v>
      </c>
      <c r="G83" s="199">
        <v>229.5</v>
      </c>
      <c r="H83" s="199">
        <v>1</v>
      </c>
      <c r="I83" s="199">
        <f t="shared" si="27"/>
        <v>28099</v>
      </c>
      <c r="J83" s="157"/>
      <c r="N83" s="146"/>
    </row>
    <row r="84" spans="1:20">
      <c r="A84" s="196">
        <f t="shared" ref="A84:A90" si="28">A65</f>
        <v>2018</v>
      </c>
      <c r="B84" s="199">
        <v>19073.333333333332</v>
      </c>
      <c r="C84" s="199">
        <v>2082</v>
      </c>
      <c r="D84" s="199">
        <v>220</v>
      </c>
      <c r="E84" s="199">
        <v>6560.333333333333</v>
      </c>
      <c r="F84" s="199">
        <v>37.833333333333336</v>
      </c>
      <c r="G84" s="199">
        <v>228.58333333333334</v>
      </c>
      <c r="H84" s="199">
        <v>1</v>
      </c>
      <c r="I84" s="199">
        <f t="shared" si="27"/>
        <v>28203.083333333328</v>
      </c>
      <c r="J84" s="157"/>
      <c r="N84" s="146"/>
    </row>
    <row r="85" spans="1:20">
      <c r="A85" s="196">
        <f t="shared" si="28"/>
        <v>2019</v>
      </c>
      <c r="B85" s="199">
        <v>19223.5</v>
      </c>
      <c r="C85" s="199">
        <v>2084.25</v>
      </c>
      <c r="D85" s="199">
        <v>221</v>
      </c>
      <c r="E85" s="199">
        <v>6479.25</v>
      </c>
      <c r="F85" s="199">
        <v>36.583333333333336</v>
      </c>
      <c r="G85" s="199">
        <v>229</v>
      </c>
      <c r="H85" s="199">
        <v>1</v>
      </c>
      <c r="I85" s="199">
        <f t="shared" si="27"/>
        <v>28274.583333333332</v>
      </c>
      <c r="J85" s="158"/>
      <c r="N85" s="146"/>
    </row>
    <row r="86" spans="1:20">
      <c r="A86" s="196">
        <f t="shared" si="28"/>
        <v>2020</v>
      </c>
      <c r="B86" s="199">
        <v>19481.25</v>
      </c>
      <c r="C86" s="199">
        <v>2094.75</v>
      </c>
      <c r="D86" s="199">
        <v>215</v>
      </c>
      <c r="E86" s="199">
        <v>6389.833333333333</v>
      </c>
      <c r="F86" s="199">
        <v>36</v>
      </c>
      <c r="G86" s="199">
        <v>338</v>
      </c>
      <c r="H86" s="199">
        <v>1</v>
      </c>
      <c r="I86" s="199">
        <f t="shared" si="27"/>
        <v>28555.833333333332</v>
      </c>
      <c r="J86" s="157"/>
      <c r="N86" s="146"/>
    </row>
    <row r="87" spans="1:20">
      <c r="A87" s="196">
        <f t="shared" si="28"/>
        <v>2021</v>
      </c>
      <c r="B87" s="199">
        <v>19755.75</v>
      </c>
      <c r="C87" s="199">
        <v>2107</v>
      </c>
      <c r="D87" s="199">
        <v>209</v>
      </c>
      <c r="E87" s="199">
        <v>6375.666666666667</v>
      </c>
      <c r="F87" s="199">
        <v>35.583333333333336</v>
      </c>
      <c r="G87" s="199">
        <v>432.75</v>
      </c>
      <c r="H87" s="199">
        <v>1</v>
      </c>
      <c r="I87" s="199">
        <f t="shared" si="27"/>
        <v>28916.75</v>
      </c>
      <c r="J87" s="157"/>
      <c r="N87" s="146"/>
    </row>
    <row r="88" spans="1:20" ht="12.75" customHeight="1">
      <c r="A88" s="196">
        <f t="shared" si="28"/>
        <v>2022</v>
      </c>
      <c r="B88" s="199">
        <v>20059.166666666668</v>
      </c>
      <c r="C88" s="199">
        <v>2125.3333333333335</v>
      </c>
      <c r="D88" s="199">
        <v>209.5</v>
      </c>
      <c r="E88" s="199">
        <v>6399.5</v>
      </c>
      <c r="F88" s="199">
        <v>36</v>
      </c>
      <c r="G88" s="199">
        <v>434.58333333333331</v>
      </c>
      <c r="H88" s="199">
        <v>1</v>
      </c>
      <c r="I88" s="199">
        <f t="shared" si="27"/>
        <v>29265.083333333332</v>
      </c>
      <c r="J88" s="157"/>
      <c r="N88" s="146"/>
    </row>
    <row r="89" spans="1:20" ht="12.75" customHeight="1">
      <c r="A89" s="196" t="str">
        <f t="shared" si="28"/>
        <v>2023 Bridge</v>
      </c>
      <c r="B89" s="199">
        <v>20298.822078675039</v>
      </c>
      <c r="C89" s="199">
        <v>2135.8188607007673</v>
      </c>
      <c r="D89" s="199">
        <v>208.15530208701074</v>
      </c>
      <c r="E89" s="199">
        <v>6399.5</v>
      </c>
      <c r="F89" s="199">
        <v>35.032741995660828</v>
      </c>
      <c r="G89" s="199">
        <v>434.6878604212622</v>
      </c>
      <c r="H89" s="199">
        <v>1</v>
      </c>
      <c r="I89" s="199">
        <f t="shared" si="27"/>
        <v>29513.016843879741</v>
      </c>
      <c r="J89" s="157"/>
      <c r="N89" s="146"/>
    </row>
    <row r="90" spans="1:20" ht="12.75" customHeight="1">
      <c r="A90" s="196" t="str">
        <f t="shared" si="28"/>
        <v>2024 Test</v>
      </c>
      <c r="B90" s="199">
        <v>20541.340756015379</v>
      </c>
      <c r="C90" s="199">
        <v>2146.3561193813316</v>
      </c>
      <c r="D90" s="199">
        <v>206.81923525983152</v>
      </c>
      <c r="E90" s="199">
        <v>6399.5</v>
      </c>
      <c r="F90" s="199">
        <v>34.091472548181606</v>
      </c>
      <c r="G90" s="199">
        <v>434.79241265031197</v>
      </c>
      <c r="H90" s="199">
        <v>1</v>
      </c>
      <c r="I90" s="199">
        <f t="shared" si="27"/>
        <v>29763.899995855038</v>
      </c>
      <c r="J90" s="157"/>
      <c r="N90" s="158"/>
    </row>
    <row r="91" spans="1:20" ht="13">
      <c r="A91" s="531" t="s">
        <v>116</v>
      </c>
      <c r="B91" s="531"/>
      <c r="C91" s="531"/>
      <c r="D91" s="531"/>
      <c r="E91" s="531"/>
      <c r="F91" s="531"/>
      <c r="G91" s="531"/>
      <c r="H91" s="531"/>
      <c r="I91" s="531"/>
    </row>
    <row r="92" spans="1:20">
      <c r="A92" s="227">
        <f t="shared" ref="A92:A101" si="29">A30</f>
        <v>2013</v>
      </c>
      <c r="B92" s="220">
        <f>B46*1000000/B79</f>
        <v>7809.1419980768169</v>
      </c>
      <c r="C92" s="220">
        <f t="shared" ref="C92:H92" si="30">C46*1000000/C79</f>
        <v>31717.765469076607</v>
      </c>
      <c r="D92" s="220">
        <f t="shared" si="30"/>
        <v>1640121.8448648648</v>
      </c>
      <c r="E92" s="220">
        <f t="shared" si="30"/>
        <v>669.67619946435411</v>
      </c>
      <c r="F92" s="220">
        <f t="shared" si="30"/>
        <v>2891.1584782608697</v>
      </c>
      <c r="G92" s="220">
        <f t="shared" si="30"/>
        <v>2889.8284573502719</v>
      </c>
      <c r="H92" s="220">
        <f t="shared" si="30"/>
        <v>23431958.809999999</v>
      </c>
      <c r="I92" s="207"/>
    </row>
    <row r="93" spans="1:20">
      <c r="A93" s="227">
        <f t="shared" si="29"/>
        <v>2014</v>
      </c>
      <c r="B93" s="220">
        <f t="shared" ref="B93:H93" si="31">B47*1000000/B80</f>
        <v>7634.2590888357645</v>
      </c>
      <c r="C93" s="220">
        <f t="shared" si="31"/>
        <v>30975.061691170496</v>
      </c>
      <c r="D93" s="220">
        <f t="shared" si="31"/>
        <v>1695112.4417431194</v>
      </c>
      <c r="E93" s="220">
        <f t="shared" si="31"/>
        <v>656.84650552802134</v>
      </c>
      <c r="F93" s="220">
        <f t="shared" si="31"/>
        <v>3002.5108221797318</v>
      </c>
      <c r="G93" s="220">
        <f t="shared" si="31"/>
        <v>2902.4640262582056</v>
      </c>
      <c r="H93" s="220">
        <f t="shared" si="31"/>
        <v>24639647.649999999</v>
      </c>
      <c r="I93" s="207"/>
    </row>
    <row r="94" spans="1:20">
      <c r="A94" s="227">
        <f t="shared" si="29"/>
        <v>2015</v>
      </c>
      <c r="B94" s="220">
        <f t="shared" ref="B94:H94" si="32">B48*1000000/B81</f>
        <v>7555.8903506223787</v>
      </c>
      <c r="C94" s="220">
        <f t="shared" si="32"/>
        <v>30507.903812288339</v>
      </c>
      <c r="D94" s="220">
        <f t="shared" si="32"/>
        <v>1721945.6263437138</v>
      </c>
      <c r="E94" s="220">
        <f t="shared" si="32"/>
        <v>414.47998172820706</v>
      </c>
      <c r="F94" s="220">
        <f t="shared" si="32"/>
        <v>3044.5457471264367</v>
      </c>
      <c r="G94" s="220">
        <f t="shared" si="32"/>
        <v>2924.4956133284509</v>
      </c>
      <c r="H94" s="220">
        <f t="shared" si="32"/>
        <v>25183381.620000001</v>
      </c>
      <c r="I94" s="207"/>
      <c r="K94" s="157"/>
      <c r="L94" s="157"/>
      <c r="M94" s="157"/>
      <c r="N94" s="157"/>
      <c r="O94" s="157"/>
      <c r="Q94" s="157"/>
      <c r="R94" s="157"/>
      <c r="S94" s="157"/>
      <c r="T94" s="157"/>
    </row>
    <row r="95" spans="1:20">
      <c r="A95" s="227">
        <f t="shared" si="29"/>
        <v>2016</v>
      </c>
      <c r="B95" s="220">
        <f t="shared" ref="B95:H95" si="33">B49*1000000/B82</f>
        <v>7177.8656482146607</v>
      </c>
      <c r="C95" s="220">
        <f t="shared" si="33"/>
        <v>29854.454365587953</v>
      </c>
      <c r="D95" s="220">
        <f t="shared" si="33"/>
        <v>1668262.1676045626</v>
      </c>
      <c r="E95" s="220">
        <f t="shared" si="33"/>
        <v>398.50287363889589</v>
      </c>
      <c r="F95" s="220">
        <f t="shared" si="33"/>
        <v>3046.3983529411757</v>
      </c>
      <c r="G95" s="220">
        <f t="shared" si="33"/>
        <v>2869.6806964091406</v>
      </c>
      <c r="H95" s="220">
        <f t="shared" si="33"/>
        <v>24407204.23</v>
      </c>
      <c r="I95" s="207"/>
      <c r="K95" s="157"/>
      <c r="L95" s="157"/>
      <c r="M95" s="157"/>
      <c r="N95" s="157"/>
      <c r="O95" s="157"/>
      <c r="Q95" s="157"/>
      <c r="R95" s="157"/>
      <c r="S95" s="157"/>
      <c r="T95" s="157"/>
    </row>
    <row r="96" spans="1:20">
      <c r="A96" s="227">
        <f t="shared" si="29"/>
        <v>2017</v>
      </c>
      <c r="B96" s="220">
        <f t="shared" ref="B96:H96" si="34">B50*1000000/B83</f>
        <v>7716.1329321085423</v>
      </c>
      <c r="C96" s="220">
        <f t="shared" si="34"/>
        <v>30818.173115277223</v>
      </c>
      <c r="D96" s="220">
        <f t="shared" si="34"/>
        <v>1695955.8911042945</v>
      </c>
      <c r="E96" s="220">
        <f t="shared" si="34"/>
        <v>377.23301413588689</v>
      </c>
      <c r="F96" s="220">
        <f t="shared" si="34"/>
        <v>2688.2195121951218</v>
      </c>
      <c r="G96" s="220">
        <f t="shared" si="34"/>
        <v>2804.3050108932462</v>
      </c>
      <c r="H96" s="220">
        <f t="shared" si="34"/>
        <v>26894138</v>
      </c>
      <c r="I96" s="207"/>
      <c r="K96" s="157"/>
      <c r="L96" s="157"/>
      <c r="M96" s="157"/>
      <c r="N96" s="157"/>
      <c r="O96" s="157"/>
      <c r="Q96" s="157"/>
      <c r="R96" s="157"/>
      <c r="S96" s="157"/>
      <c r="T96" s="157"/>
    </row>
    <row r="97" spans="1:25">
      <c r="A97" s="227">
        <f t="shared" si="29"/>
        <v>2018</v>
      </c>
      <c r="B97" s="220">
        <f t="shared" ref="B97:H97" si="35">B51*1000000/B84</f>
        <v>7510.8446696959109</v>
      </c>
      <c r="C97" s="220">
        <f t="shared" si="35"/>
        <v>30252.615754082613</v>
      </c>
      <c r="D97" s="220">
        <f t="shared" si="35"/>
        <v>1683443.200627977</v>
      </c>
      <c r="E97" s="220">
        <f t="shared" si="35"/>
        <v>378.46140948122559</v>
      </c>
      <c r="F97" s="220">
        <f t="shared" si="35"/>
        <v>2586.2378854625549</v>
      </c>
      <c r="G97" s="220">
        <f t="shared" si="35"/>
        <v>2836.9872402479036</v>
      </c>
      <c r="H97" s="220">
        <f t="shared" si="35"/>
        <v>27745078</v>
      </c>
      <c r="I97" s="207"/>
      <c r="K97" s="157"/>
      <c r="L97" s="157"/>
      <c r="M97" s="157"/>
      <c r="N97" s="157"/>
      <c r="O97" s="157"/>
      <c r="Q97" s="157"/>
      <c r="R97" s="157"/>
      <c r="S97" s="157"/>
      <c r="T97" s="157"/>
    </row>
    <row r="98" spans="1:25">
      <c r="A98" s="227">
        <f t="shared" si="29"/>
        <v>2019</v>
      </c>
      <c r="B98" s="220">
        <f t="shared" ref="B98:H98" si="36">B52*1000000/B85</f>
        <v>7866.3802111998339</v>
      </c>
      <c r="C98" s="220">
        <f t="shared" si="36"/>
        <v>27904.375108552238</v>
      </c>
      <c r="D98" s="220">
        <f t="shared" si="36"/>
        <v>1546948.0925640913</v>
      </c>
      <c r="E98" s="220">
        <f t="shared" si="36"/>
        <v>369.6274059497627</v>
      </c>
      <c r="F98" s="220">
        <f t="shared" si="36"/>
        <v>2599.8210478359906</v>
      </c>
      <c r="G98" s="220">
        <f t="shared" si="36"/>
        <v>2931.8689082969431</v>
      </c>
      <c r="H98" s="220">
        <f t="shared" si="36"/>
        <v>27495993.800000001</v>
      </c>
      <c r="I98" s="207"/>
      <c r="K98" s="157"/>
      <c r="L98" s="157"/>
      <c r="M98" s="157"/>
      <c r="N98" s="157"/>
      <c r="O98" s="157"/>
      <c r="Q98" s="157"/>
      <c r="R98" s="157"/>
      <c r="S98" s="157"/>
      <c r="T98" s="157"/>
    </row>
    <row r="99" spans="1:25">
      <c r="A99" s="227">
        <f t="shared" si="29"/>
        <v>2020</v>
      </c>
      <c r="B99" s="220">
        <f t="shared" ref="B99:H99" si="37">B53*1000000/B86</f>
        <v>7824.825405453963</v>
      </c>
      <c r="C99" s="220">
        <f t="shared" si="37"/>
        <v>27649.584728487887</v>
      </c>
      <c r="D99" s="220">
        <f t="shared" si="37"/>
        <v>1636084.7194988627</v>
      </c>
      <c r="E99" s="220">
        <f t="shared" si="37"/>
        <v>364.45277498108982</v>
      </c>
      <c r="F99" s="220">
        <f t="shared" si="37"/>
        <v>2660.5105555555556</v>
      </c>
      <c r="G99" s="220">
        <f t="shared" si="37"/>
        <v>2156.4404142011831</v>
      </c>
      <c r="H99" s="220">
        <f t="shared" si="37"/>
        <v>28340498.600000001</v>
      </c>
      <c r="I99" s="207"/>
      <c r="K99" s="157"/>
      <c r="L99" s="157"/>
      <c r="M99" s="157"/>
      <c r="N99" s="157"/>
      <c r="O99" s="157"/>
      <c r="Q99" s="157"/>
      <c r="R99" s="157"/>
      <c r="S99" s="157"/>
      <c r="T99" s="157"/>
    </row>
    <row r="100" spans="1:25">
      <c r="A100" s="227">
        <f t="shared" si="29"/>
        <v>2021</v>
      </c>
      <c r="B100" s="220">
        <f t="shared" ref="B100:H100" si="38">B54*1000000/B87</f>
        <v>7793.1360596282102</v>
      </c>
      <c r="C100" s="220">
        <f t="shared" si="38"/>
        <v>29013.937721879451</v>
      </c>
      <c r="D100" s="220">
        <f t="shared" si="38"/>
        <v>1739579.4965273277</v>
      </c>
      <c r="E100" s="220">
        <f t="shared" si="38"/>
        <v>399.33886495529879</v>
      </c>
      <c r="F100" s="220">
        <f t="shared" si="38"/>
        <v>2796.0977985948475</v>
      </c>
      <c r="G100" s="220">
        <f t="shared" si="38"/>
        <v>1623.0803928365108</v>
      </c>
      <c r="H100" s="220">
        <f t="shared" si="38"/>
        <v>29487368.699999999</v>
      </c>
      <c r="I100" s="207"/>
      <c r="K100" s="157"/>
      <c r="L100" s="157"/>
      <c r="M100" s="157"/>
      <c r="N100" s="157"/>
      <c r="O100" s="157"/>
      <c r="Q100" s="157"/>
      <c r="R100" s="157"/>
      <c r="S100" s="157"/>
      <c r="T100" s="157"/>
    </row>
    <row r="101" spans="1:25">
      <c r="A101" s="227">
        <f t="shared" si="29"/>
        <v>2022</v>
      </c>
      <c r="B101" s="220">
        <f t="shared" ref="B101:H101" si="39">B55*1000000/B88</f>
        <v>7437.295171284949</v>
      </c>
      <c r="C101" s="220">
        <f t="shared" si="39"/>
        <v>28889.787529799247</v>
      </c>
      <c r="D101" s="220">
        <f t="shared" si="39"/>
        <v>1707169.7426368801</v>
      </c>
      <c r="E101" s="220">
        <f t="shared" si="39"/>
        <v>369.42918178858042</v>
      </c>
      <c r="F101" s="220">
        <f t="shared" si="39"/>
        <v>2791.7725</v>
      </c>
      <c r="G101" s="220">
        <f t="shared" si="39"/>
        <v>1617.4760191754556</v>
      </c>
      <c r="H101" s="220">
        <f t="shared" si="39"/>
        <v>29085391.09</v>
      </c>
      <c r="I101" s="207"/>
      <c r="K101" s="157"/>
      <c r="L101" s="157"/>
      <c r="M101" s="157"/>
      <c r="N101" s="157"/>
      <c r="O101" s="157"/>
      <c r="Q101" s="157"/>
      <c r="R101" s="157"/>
      <c r="S101" s="157"/>
      <c r="T101" s="157"/>
    </row>
    <row r="102" spans="1:25" ht="13">
      <c r="A102" s="531" t="s">
        <v>117</v>
      </c>
      <c r="B102" s="531"/>
      <c r="C102" s="531"/>
      <c r="D102" s="531"/>
      <c r="E102" s="531"/>
      <c r="F102" s="531"/>
      <c r="G102" s="531"/>
      <c r="H102" s="531"/>
      <c r="I102" s="207"/>
    </row>
    <row r="103" spans="1:25" s="183" customFormat="1">
      <c r="A103" s="228"/>
      <c r="B103" s="223"/>
      <c r="C103" s="223"/>
      <c r="D103" s="223"/>
      <c r="E103" s="223"/>
      <c r="F103" s="223"/>
      <c r="G103" s="223"/>
      <c r="H103" s="229"/>
      <c r="I103" s="207"/>
    </row>
    <row r="104" spans="1:25" s="183" customFormat="1">
      <c r="A104" s="221" t="str">
        <f>A77</f>
        <v>2017 Board Approved</v>
      </c>
      <c r="B104" s="220">
        <v>9376.3913662526156</v>
      </c>
      <c r="C104" s="220">
        <v>30769.361590066146</v>
      </c>
      <c r="D104" s="220">
        <v>728730.3193159207</v>
      </c>
      <c r="E104" s="220">
        <v>640.07241344706472</v>
      </c>
      <c r="F104" s="220">
        <v>187.39723616042843</v>
      </c>
      <c r="G104" s="220">
        <v>6272.3130922280425</v>
      </c>
      <c r="H104" s="221" t="s">
        <v>142</v>
      </c>
      <c r="I104" s="207"/>
    </row>
    <row r="105" spans="1:25" s="183" customFormat="1">
      <c r="A105" s="228"/>
      <c r="B105" s="223"/>
      <c r="C105" s="223"/>
      <c r="D105" s="223"/>
      <c r="E105" s="223"/>
      <c r="F105" s="223"/>
      <c r="G105" s="223"/>
      <c r="H105" s="229"/>
      <c r="I105" s="207"/>
    </row>
    <row r="106" spans="1:25">
      <c r="A106" s="227">
        <f t="shared" ref="A106:A117" si="40">A60</f>
        <v>2013</v>
      </c>
      <c r="B106" s="220" t="e">
        <f t="shared" ref="B106:H106" si="41">B60*1000000/B79</f>
        <v>#REF!</v>
      </c>
      <c r="C106" s="220" t="e">
        <f t="shared" si="41"/>
        <v>#REF!</v>
      </c>
      <c r="D106" s="220" t="e">
        <f t="shared" si="41"/>
        <v>#REF!</v>
      </c>
      <c r="E106" s="220" t="e">
        <f t="shared" si="41"/>
        <v>#REF!</v>
      </c>
      <c r="F106" s="220" t="e">
        <f t="shared" si="41"/>
        <v>#REF!</v>
      </c>
      <c r="G106" s="220" t="e">
        <f t="shared" si="41"/>
        <v>#REF!</v>
      </c>
      <c r="H106" s="220" t="e">
        <f t="shared" si="41"/>
        <v>#REF!</v>
      </c>
      <c r="I106" s="207"/>
    </row>
    <row r="107" spans="1:25">
      <c r="A107" s="227">
        <f t="shared" si="40"/>
        <v>2014</v>
      </c>
      <c r="B107" s="220" t="e">
        <f t="shared" ref="B107:H107" si="42">B61*1000000/B80</f>
        <v>#REF!</v>
      </c>
      <c r="C107" s="220" t="e">
        <f t="shared" si="42"/>
        <v>#REF!</v>
      </c>
      <c r="D107" s="220" t="e">
        <f t="shared" si="42"/>
        <v>#REF!</v>
      </c>
      <c r="E107" s="220" t="e">
        <f t="shared" si="42"/>
        <v>#REF!</v>
      </c>
      <c r="F107" s="220" t="e">
        <f t="shared" si="42"/>
        <v>#REF!</v>
      </c>
      <c r="G107" s="220" t="e">
        <f t="shared" si="42"/>
        <v>#REF!</v>
      </c>
      <c r="H107" s="220" t="e">
        <f t="shared" si="42"/>
        <v>#REF!</v>
      </c>
      <c r="I107" s="207"/>
    </row>
    <row r="108" spans="1:25">
      <c r="A108" s="227">
        <f t="shared" si="40"/>
        <v>2015</v>
      </c>
      <c r="B108" s="220" t="e">
        <f t="shared" ref="B108:H108" si="43">B62*1000000/B81</f>
        <v>#REF!</v>
      </c>
      <c r="C108" s="220" t="e">
        <f t="shared" si="43"/>
        <v>#REF!</v>
      </c>
      <c r="D108" s="220" t="e">
        <f t="shared" si="43"/>
        <v>#REF!</v>
      </c>
      <c r="E108" s="220" t="e">
        <f t="shared" si="43"/>
        <v>#REF!</v>
      </c>
      <c r="F108" s="220" t="e">
        <f t="shared" si="43"/>
        <v>#REF!</v>
      </c>
      <c r="G108" s="220" t="e">
        <f t="shared" si="43"/>
        <v>#REF!</v>
      </c>
      <c r="H108" s="220" t="e">
        <f t="shared" si="43"/>
        <v>#REF!</v>
      </c>
      <c r="I108" s="207"/>
      <c r="U108" s="157"/>
      <c r="V108" s="157"/>
      <c r="W108" s="157"/>
      <c r="X108" s="157"/>
      <c r="Y108" s="157"/>
    </row>
    <row r="109" spans="1:25">
      <c r="A109" s="227">
        <f t="shared" si="40"/>
        <v>2016</v>
      </c>
      <c r="B109" s="220" t="e">
        <f t="shared" ref="B109:H109" si="44">B63*1000000/B82</f>
        <v>#REF!</v>
      </c>
      <c r="C109" s="220" t="e">
        <f t="shared" si="44"/>
        <v>#REF!</v>
      </c>
      <c r="D109" s="220" t="e">
        <f t="shared" si="44"/>
        <v>#REF!</v>
      </c>
      <c r="E109" s="220" t="e">
        <f t="shared" si="44"/>
        <v>#REF!</v>
      </c>
      <c r="F109" s="220" t="e">
        <f t="shared" si="44"/>
        <v>#REF!</v>
      </c>
      <c r="G109" s="220" t="e">
        <f t="shared" si="44"/>
        <v>#REF!</v>
      </c>
      <c r="H109" s="220" t="e">
        <f t="shared" si="44"/>
        <v>#REF!</v>
      </c>
      <c r="I109" s="207"/>
      <c r="U109" s="157"/>
      <c r="V109" s="157"/>
      <c r="W109" s="157"/>
      <c r="X109" s="157"/>
      <c r="Y109" s="157"/>
    </row>
    <row r="110" spans="1:25" ht="12.75" customHeight="1">
      <c r="A110" s="227" t="str">
        <f t="shared" si="40"/>
        <v>2017</v>
      </c>
      <c r="B110" s="220" t="e">
        <f t="shared" ref="B110:H110" si="45">B64*1000000/B83</f>
        <v>#REF!</v>
      </c>
      <c r="C110" s="220" t="e">
        <f t="shared" si="45"/>
        <v>#REF!</v>
      </c>
      <c r="D110" s="220" t="e">
        <f t="shared" si="45"/>
        <v>#REF!</v>
      </c>
      <c r="E110" s="220" t="e">
        <f t="shared" si="45"/>
        <v>#REF!</v>
      </c>
      <c r="F110" s="220" t="e">
        <f t="shared" si="45"/>
        <v>#REF!</v>
      </c>
      <c r="G110" s="220" t="e">
        <f t="shared" si="45"/>
        <v>#REF!</v>
      </c>
      <c r="H110" s="220" t="e">
        <f t="shared" si="45"/>
        <v>#REF!</v>
      </c>
      <c r="I110" s="207"/>
      <c r="U110" s="157"/>
      <c r="V110" s="157"/>
      <c r="W110" s="157"/>
      <c r="X110" s="157"/>
      <c r="Y110" s="157"/>
    </row>
    <row r="111" spans="1:25">
      <c r="A111" s="227">
        <f t="shared" si="40"/>
        <v>2018</v>
      </c>
      <c r="B111" s="220" t="e">
        <f t="shared" ref="B111:H111" si="46">B65*1000000/B84</f>
        <v>#REF!</v>
      </c>
      <c r="C111" s="220" t="e">
        <f t="shared" si="46"/>
        <v>#REF!</v>
      </c>
      <c r="D111" s="220" t="e">
        <f t="shared" si="46"/>
        <v>#REF!</v>
      </c>
      <c r="E111" s="220" t="e">
        <f t="shared" si="46"/>
        <v>#REF!</v>
      </c>
      <c r="F111" s="220" t="e">
        <f t="shared" si="46"/>
        <v>#REF!</v>
      </c>
      <c r="G111" s="220" t="e">
        <f t="shared" si="46"/>
        <v>#REF!</v>
      </c>
      <c r="H111" s="220" t="e">
        <f t="shared" si="46"/>
        <v>#REF!</v>
      </c>
      <c r="I111" s="207"/>
      <c r="U111" s="157"/>
      <c r="V111" s="157"/>
      <c r="W111" s="157"/>
      <c r="X111" s="157"/>
      <c r="Y111" s="157"/>
    </row>
    <row r="112" spans="1:25">
      <c r="A112" s="227">
        <f t="shared" si="40"/>
        <v>2019</v>
      </c>
      <c r="B112" s="220" t="e">
        <f t="shared" ref="B112:H112" si="47">B66*1000000/B85</f>
        <v>#REF!</v>
      </c>
      <c r="C112" s="220" t="e">
        <f t="shared" si="47"/>
        <v>#REF!</v>
      </c>
      <c r="D112" s="220" t="e">
        <f t="shared" si="47"/>
        <v>#REF!</v>
      </c>
      <c r="E112" s="220" t="e">
        <f t="shared" si="47"/>
        <v>#REF!</v>
      </c>
      <c r="F112" s="220" t="e">
        <f t="shared" si="47"/>
        <v>#REF!</v>
      </c>
      <c r="G112" s="220" t="e">
        <f t="shared" si="47"/>
        <v>#REF!</v>
      </c>
      <c r="H112" s="220" t="e">
        <f t="shared" si="47"/>
        <v>#REF!</v>
      </c>
      <c r="I112" s="207"/>
      <c r="U112" s="157"/>
      <c r="V112" s="157"/>
      <c r="W112" s="157"/>
      <c r="X112" s="157"/>
      <c r="Y112" s="157"/>
    </row>
    <row r="113" spans="1:25">
      <c r="A113" s="227">
        <f t="shared" si="40"/>
        <v>2020</v>
      </c>
      <c r="B113" s="220" t="e">
        <f t="shared" ref="B113:H113" si="48">B67*1000000/B86</f>
        <v>#REF!</v>
      </c>
      <c r="C113" s="220" t="e">
        <f t="shared" si="48"/>
        <v>#REF!</v>
      </c>
      <c r="D113" s="220" t="e">
        <f t="shared" si="48"/>
        <v>#REF!</v>
      </c>
      <c r="E113" s="220" t="e">
        <f t="shared" si="48"/>
        <v>#REF!</v>
      </c>
      <c r="F113" s="220" t="e">
        <f t="shared" si="48"/>
        <v>#REF!</v>
      </c>
      <c r="G113" s="220" t="e">
        <f t="shared" si="48"/>
        <v>#REF!</v>
      </c>
      <c r="H113" s="220" t="e">
        <f t="shared" si="48"/>
        <v>#REF!</v>
      </c>
      <c r="I113" s="207"/>
      <c r="U113" s="157"/>
      <c r="V113" s="157"/>
      <c r="W113" s="157"/>
      <c r="X113" s="157"/>
      <c r="Y113" s="157"/>
    </row>
    <row r="114" spans="1:25">
      <c r="A114" s="227">
        <f t="shared" si="40"/>
        <v>2021</v>
      </c>
      <c r="B114" s="220" t="e">
        <f t="shared" ref="B114:H114" si="49">B68*1000000/B87</f>
        <v>#REF!</v>
      </c>
      <c r="C114" s="220" t="e">
        <f t="shared" si="49"/>
        <v>#REF!</v>
      </c>
      <c r="D114" s="220" t="e">
        <f t="shared" si="49"/>
        <v>#REF!</v>
      </c>
      <c r="E114" s="220" t="e">
        <f t="shared" si="49"/>
        <v>#REF!</v>
      </c>
      <c r="F114" s="220" t="e">
        <f t="shared" si="49"/>
        <v>#REF!</v>
      </c>
      <c r="G114" s="220" t="e">
        <f t="shared" si="49"/>
        <v>#REF!</v>
      </c>
      <c r="H114" s="220" t="e">
        <f t="shared" si="49"/>
        <v>#REF!</v>
      </c>
      <c r="I114" s="207"/>
      <c r="U114" s="157"/>
      <c r="V114" s="157"/>
      <c r="W114" s="157"/>
      <c r="X114" s="157"/>
      <c r="Y114" s="157"/>
    </row>
    <row r="115" spans="1:25" ht="12.75" customHeight="1">
      <c r="A115" s="227">
        <f t="shared" si="40"/>
        <v>2022</v>
      </c>
      <c r="B115" s="220" t="e">
        <f t="shared" ref="B115:H115" si="50">B69*1000000/B88</f>
        <v>#REF!</v>
      </c>
      <c r="C115" s="220" t="e">
        <f t="shared" si="50"/>
        <v>#REF!</v>
      </c>
      <c r="D115" s="220" t="e">
        <f t="shared" si="50"/>
        <v>#REF!</v>
      </c>
      <c r="E115" s="220" t="e">
        <f t="shared" si="50"/>
        <v>#REF!</v>
      </c>
      <c r="F115" s="220" t="e">
        <f t="shared" si="50"/>
        <v>#REF!</v>
      </c>
      <c r="G115" s="220" t="e">
        <f t="shared" si="50"/>
        <v>#REF!</v>
      </c>
      <c r="H115" s="220" t="e">
        <f t="shared" si="50"/>
        <v>#REF!</v>
      </c>
      <c r="I115" s="207"/>
      <c r="U115" s="157"/>
      <c r="V115" s="157"/>
      <c r="W115" s="157"/>
      <c r="X115" s="157"/>
      <c r="Y115" s="157"/>
    </row>
    <row r="116" spans="1:25">
      <c r="A116" s="227" t="str">
        <f t="shared" si="40"/>
        <v>2023 Bridge</v>
      </c>
      <c r="B116" s="220">
        <f t="shared" ref="B116:H116" si="51">B70*1000000/B89</f>
        <v>7511.4055911711312</v>
      </c>
      <c r="C116" s="220">
        <f t="shared" si="51"/>
        <v>29177.665613826681</v>
      </c>
      <c r="D116" s="220">
        <f t="shared" si="51"/>
        <v>1713858.3019617929</v>
      </c>
      <c r="E116" s="220">
        <f t="shared" si="51"/>
        <v>369.42918178858042</v>
      </c>
      <c r="F116" s="220">
        <f t="shared" si="51"/>
        <v>2791.7725</v>
      </c>
      <c r="G116" s="220">
        <f t="shared" si="51"/>
        <v>1617.4760191754553</v>
      </c>
      <c r="H116" s="220">
        <f t="shared" si="51"/>
        <v>29085391.09</v>
      </c>
      <c r="I116" s="207"/>
      <c r="U116" s="157"/>
      <c r="V116" s="157"/>
      <c r="W116" s="157"/>
      <c r="X116" s="157"/>
      <c r="Y116" s="157"/>
    </row>
    <row r="117" spans="1:25">
      <c r="A117" s="227" t="str">
        <f t="shared" si="40"/>
        <v>2024 Test</v>
      </c>
      <c r="B117" s="220">
        <f t="shared" ref="B117:H117" si="52">B71*1000000/B90</f>
        <v>7484.8003526851508</v>
      </c>
      <c r="C117" s="220">
        <f t="shared" si="52"/>
        <v>29074.318944192371</v>
      </c>
      <c r="D117" s="220">
        <f t="shared" si="52"/>
        <v>1711457.1454680066</v>
      </c>
      <c r="E117" s="220">
        <f t="shared" si="52"/>
        <v>369.42918178858042</v>
      </c>
      <c r="F117" s="220">
        <f t="shared" si="52"/>
        <v>2791.7725</v>
      </c>
      <c r="G117" s="220">
        <f t="shared" si="52"/>
        <v>1617.4760191754556</v>
      </c>
      <c r="H117" s="220">
        <f t="shared" si="52"/>
        <v>24455086.393622831</v>
      </c>
      <c r="I117" s="207"/>
      <c r="P117" s="160"/>
      <c r="Q117" s="161"/>
    </row>
    <row r="118" spans="1:25">
      <c r="A118" s="152"/>
      <c r="B118" s="159"/>
      <c r="C118" s="159"/>
      <c r="D118" s="159"/>
      <c r="E118" s="159"/>
      <c r="F118" s="159"/>
      <c r="G118" s="159"/>
      <c r="H118" s="159"/>
      <c r="P118" s="160"/>
      <c r="Q118" s="161"/>
    </row>
    <row r="119" spans="1:25" ht="13">
      <c r="A119" s="535" t="s">
        <v>201</v>
      </c>
      <c r="B119" s="535"/>
      <c r="C119" s="155"/>
      <c r="D119" s="155"/>
      <c r="E119" s="155"/>
      <c r="F119" s="155"/>
      <c r="G119" s="155"/>
      <c r="H119" s="155"/>
      <c r="M119" s="163"/>
    </row>
    <row r="120" spans="1:25">
      <c r="A120" s="198" t="s">
        <v>18</v>
      </c>
      <c r="B120" s="232">
        <f>'Power Purchased Model'!S6</f>
        <v>0.79854694408947857</v>
      </c>
      <c r="M120" s="163"/>
    </row>
    <row r="121" spans="1:25">
      <c r="A121" s="198" t="s">
        <v>19</v>
      </c>
      <c r="B121" s="232">
        <f>'Power Purchased Model'!S7</f>
        <v>0.78785032165175173</v>
      </c>
      <c r="M121" s="163"/>
    </row>
    <row r="122" spans="1:25">
      <c r="A122" s="198" t="s">
        <v>143</v>
      </c>
      <c r="B122" s="233">
        <f>'Power Purchased Model'!V13</f>
        <v>74.654120844072949</v>
      </c>
      <c r="M122" s="163"/>
    </row>
    <row r="123" spans="1:25">
      <c r="A123" s="234" t="s">
        <v>144</v>
      </c>
      <c r="B123" s="235">
        <f>'Power Purchased Model'!L111</f>
        <v>3.8149732805171241E-2</v>
      </c>
      <c r="M123" s="163"/>
    </row>
    <row r="124" spans="1:25" ht="13">
      <c r="A124" s="236" t="s">
        <v>145</v>
      </c>
      <c r="B124" s="237"/>
      <c r="M124" s="163"/>
    </row>
    <row r="125" spans="1:25">
      <c r="A125" s="238" t="str">
        <f>'Power Purchased Model'!R19</f>
        <v>Heating Degree Days</v>
      </c>
      <c r="B125" s="239">
        <f>'Power Purchased Model'!U18</f>
        <v>1.8638984896535546</v>
      </c>
      <c r="M125" s="163"/>
    </row>
    <row r="126" spans="1:25">
      <c r="A126" s="198" t="str">
        <f>'Power Purchased Model'!R20</f>
        <v>Cooling Degree Days</v>
      </c>
      <c r="B126" s="240">
        <f>'Power Purchased Model'!U19</f>
        <v>8.7485477620201628</v>
      </c>
      <c r="M126" s="163"/>
    </row>
    <row r="127" spans="1:25">
      <c r="A127" s="198" t="str">
        <f>'Power Purchased Model'!R21</f>
        <v>Days in Month</v>
      </c>
      <c r="B127" s="240">
        <f>'Power Purchased Model'!U20</f>
        <v>10.046780719270506</v>
      </c>
      <c r="M127" s="163"/>
    </row>
    <row r="128" spans="1:25">
      <c r="A128" s="198" t="str">
        <f>'Power Purchased Model'!R22</f>
        <v>Spring Fall Flag</v>
      </c>
      <c r="B128" s="240">
        <f>'Power Purchased Model'!U21</f>
        <v>4.6247438892116648</v>
      </c>
      <c r="M128" s="163"/>
    </row>
    <row r="129" spans="1:13">
      <c r="A129" s="198" t="str">
        <f>'Power Purchased Model'!R23</f>
        <v>Work Days in Month</v>
      </c>
      <c r="B129" s="240">
        <f>'Power Purchased Model'!U22</f>
        <v>-2.4773152933696645</v>
      </c>
      <c r="M129" s="163"/>
    </row>
    <row r="130" spans="1:13">
      <c r="A130" s="198" t="s">
        <v>146</v>
      </c>
      <c r="B130" s="240">
        <f>'Power Purchased Model'!U18</f>
        <v>1.8638984896535546</v>
      </c>
      <c r="M130" s="163"/>
    </row>
    <row r="131" spans="1:13">
      <c r="M131" s="163"/>
    </row>
    <row r="132" spans="1:13">
      <c r="M132" s="163"/>
    </row>
    <row r="133" spans="1:13">
      <c r="M133" s="163"/>
    </row>
    <row r="134" spans="1:13" ht="13">
      <c r="A134" s="530" t="s">
        <v>202</v>
      </c>
      <c r="B134" s="530"/>
      <c r="C134" s="530"/>
      <c r="D134" s="530"/>
      <c r="E134" s="530"/>
      <c r="F134" s="530"/>
      <c r="G134" s="530"/>
      <c r="H134" s="530"/>
      <c r="I134" s="142"/>
      <c r="J134" s="142"/>
      <c r="K134" s="142"/>
      <c r="L134" s="142"/>
    </row>
    <row r="135" spans="1:13" ht="52">
      <c r="A135" s="203" t="s">
        <v>67</v>
      </c>
      <c r="B135" s="219" t="s">
        <v>118</v>
      </c>
      <c r="C135" s="219" t="s">
        <v>119</v>
      </c>
      <c r="D135" s="219" t="s">
        <v>7</v>
      </c>
      <c r="E135" s="219" t="s">
        <v>120</v>
      </c>
      <c r="F135" s="219" t="s">
        <v>121</v>
      </c>
      <c r="G135" s="186" t="s">
        <v>122</v>
      </c>
    </row>
    <row r="136" spans="1:13" ht="13">
      <c r="A136" s="524" t="s">
        <v>123</v>
      </c>
      <c r="B136" s="525"/>
      <c r="C136" s="525"/>
      <c r="D136" s="525"/>
      <c r="E136" s="525"/>
      <c r="F136" s="525"/>
      <c r="G136" s="526"/>
      <c r="H136" s="146"/>
      <c r="I136" s="142"/>
      <c r="J136" s="142"/>
      <c r="K136" s="142"/>
      <c r="L136" s="142"/>
    </row>
    <row r="137" spans="1:13">
      <c r="A137" s="196">
        <f t="shared" ref="A137:A148" si="53">A30</f>
        <v>2013</v>
      </c>
      <c r="B137" s="197">
        <f>'Rate Class Energy Model'!B3/1000000</f>
        <v>619.30384274033088</v>
      </c>
      <c r="C137" s="197">
        <f>'Power Purchased Model'!I152/1000000</f>
        <v>620.72540793864653</v>
      </c>
      <c r="D137" s="241">
        <f t="shared" ref="D137:D146" si="54">C137/B137-1</f>
        <v>2.2954244753681241E-3</v>
      </c>
      <c r="E137" s="197" t="e">
        <f>#REF!/1000000</f>
        <v>#REF!</v>
      </c>
      <c r="F137" s="242" t="e">
        <f>#REF!</f>
        <v>#REF!</v>
      </c>
      <c r="G137" s="197" t="e">
        <f t="shared" ref="G137:G146" si="55">B137*F137</f>
        <v>#REF!</v>
      </c>
      <c r="I137" s="153"/>
      <c r="J137" s="153"/>
      <c r="K137" s="153"/>
      <c r="L137" s="153"/>
    </row>
    <row r="138" spans="1:13">
      <c r="A138" s="196">
        <f t="shared" si="53"/>
        <v>2014</v>
      </c>
      <c r="B138" s="197">
        <f>'Rate Class Energy Model'!B4/1000000</f>
        <v>624.15935236889595</v>
      </c>
      <c r="C138" s="197">
        <f>'Power Purchased Model'!I153/1000000</f>
        <v>620.65268675390018</v>
      </c>
      <c r="D138" s="241">
        <f t="shared" si="54"/>
        <v>-5.6182216956083275E-3</v>
      </c>
      <c r="E138" s="197" t="e">
        <f>#REF!/1000000</f>
        <v>#REF!</v>
      </c>
      <c r="F138" s="242" t="e">
        <f>#REF!</f>
        <v>#REF!</v>
      </c>
      <c r="G138" s="197" t="e">
        <f t="shared" si="55"/>
        <v>#REF!</v>
      </c>
      <c r="I138" s="153"/>
      <c r="J138" s="153"/>
      <c r="K138" s="153"/>
      <c r="L138" s="153"/>
    </row>
    <row r="139" spans="1:13">
      <c r="A139" s="196">
        <f t="shared" si="53"/>
        <v>2015</v>
      </c>
      <c r="B139" s="197">
        <f>'Rate Class Energy Model'!B5/1000000</f>
        <v>624.54369489777014</v>
      </c>
      <c r="C139" s="197">
        <f>'Power Purchased Model'!I154/1000000</f>
        <v>626.030371032782</v>
      </c>
      <c r="D139" s="241">
        <f t="shared" si="54"/>
        <v>2.3804197322898624E-3</v>
      </c>
      <c r="E139" s="197" t="e">
        <f>#REF!/1000000</f>
        <v>#REF!</v>
      </c>
      <c r="F139" s="242" t="e">
        <f>#REF!</f>
        <v>#REF!</v>
      </c>
      <c r="G139" s="197" t="e">
        <f t="shared" si="55"/>
        <v>#REF!</v>
      </c>
      <c r="I139" s="153"/>
      <c r="J139" s="153"/>
      <c r="K139" s="153"/>
      <c r="L139" s="153"/>
    </row>
    <row r="140" spans="1:13">
      <c r="A140" s="196">
        <f t="shared" si="53"/>
        <v>2016</v>
      </c>
      <c r="B140" s="197">
        <f>'Rate Class Energy Model'!B6/1000000</f>
        <v>607.172997993438</v>
      </c>
      <c r="C140" s="197">
        <f>'Power Purchased Model'!I155/1000000</f>
        <v>618.12367520686507</v>
      </c>
      <c r="D140" s="241">
        <f t="shared" si="54"/>
        <v>1.803551417737026E-2</v>
      </c>
      <c r="E140" s="197" t="e">
        <f>#REF!/1000000</f>
        <v>#REF!</v>
      </c>
      <c r="F140" s="242" t="e">
        <f>#REF!</f>
        <v>#REF!</v>
      </c>
      <c r="G140" s="197" t="e">
        <f t="shared" si="55"/>
        <v>#REF!</v>
      </c>
      <c r="I140" s="153"/>
      <c r="J140" s="153"/>
      <c r="K140" s="153"/>
      <c r="L140" s="153"/>
    </row>
    <row r="141" spans="1:13">
      <c r="A141" s="196">
        <f t="shared" si="53"/>
        <v>2017</v>
      </c>
      <c r="B141" s="197">
        <f>'Rate Class Energy Model'!B7/1000000</f>
        <v>633.22067530431298</v>
      </c>
      <c r="C141" s="197">
        <f>'Power Purchased Model'!I156/1000000</f>
        <v>628.37396093887946</v>
      </c>
      <c r="D141" s="241">
        <f t="shared" si="54"/>
        <v>-7.6540684068856502E-3</v>
      </c>
      <c r="E141" s="197" t="e">
        <f>#REF!/1000000</f>
        <v>#REF!</v>
      </c>
      <c r="F141" s="242" t="e">
        <f>#REF!</f>
        <v>#REF!</v>
      </c>
      <c r="G141" s="197" t="e">
        <f t="shared" si="55"/>
        <v>#REF!</v>
      </c>
      <c r="I141" s="153"/>
      <c r="J141" s="153"/>
      <c r="K141" s="153"/>
      <c r="L141" s="153"/>
    </row>
    <row r="142" spans="1:13">
      <c r="A142" s="196">
        <f t="shared" si="53"/>
        <v>2018</v>
      </c>
      <c r="B142" s="197">
        <f>'Rate Class Energy Model'!B8/1000000</f>
        <v>626.71158168187901</v>
      </c>
      <c r="C142" s="197">
        <f>'Power Purchased Model'!I157/1000000</f>
        <v>622.99115895097509</v>
      </c>
      <c r="D142" s="241">
        <f t="shared" si="54"/>
        <v>-5.9364193029903811E-3</v>
      </c>
      <c r="E142" s="197" t="e">
        <f>#REF!/1000000</f>
        <v>#REF!</v>
      </c>
      <c r="F142" s="242" t="e">
        <f>#REF!</f>
        <v>#REF!</v>
      </c>
      <c r="G142" s="197" t="e">
        <f t="shared" si="55"/>
        <v>#REF!</v>
      </c>
      <c r="I142" s="153"/>
      <c r="J142" s="153"/>
      <c r="K142" s="153"/>
      <c r="L142" s="153"/>
    </row>
    <row r="143" spans="1:13">
      <c r="A143" s="196">
        <f t="shared" si="53"/>
        <v>2019</v>
      </c>
      <c r="B143" s="197">
        <f>'Rate Class Energy Model'!B9/1000000</f>
        <v>604.4835965476899</v>
      </c>
      <c r="C143" s="197">
        <f>'Power Purchased Model'!I158/1000000</f>
        <v>601.32917608900743</v>
      </c>
      <c r="D143" s="241">
        <f t="shared" si="54"/>
        <v>-5.2183723043899288E-3</v>
      </c>
      <c r="E143" s="197" t="e">
        <f>#REF!/1000000</f>
        <v>#REF!</v>
      </c>
      <c r="F143" s="242" t="e">
        <f>#REF!</f>
        <v>#REF!</v>
      </c>
      <c r="G143" s="197" t="e">
        <f t="shared" si="55"/>
        <v>#REF!</v>
      </c>
      <c r="I143" s="153"/>
      <c r="J143" s="153"/>
      <c r="K143" s="153"/>
      <c r="L143" s="153"/>
    </row>
    <row r="144" spans="1:13">
      <c r="A144" s="196">
        <f t="shared" si="53"/>
        <v>2020</v>
      </c>
      <c r="B144" s="197">
        <f>'Rate Class Energy Model'!B10/1000000</f>
        <v>610.73793191403092</v>
      </c>
      <c r="C144" s="197">
        <f>'Power Purchased Model'!I159/1000000</f>
        <v>624.45139636743033</v>
      </c>
      <c r="D144" s="241">
        <f t="shared" si="54"/>
        <v>2.2453926204357266E-2</v>
      </c>
      <c r="E144" s="197" t="e">
        <f>#REF!/1000000</f>
        <v>#REF!</v>
      </c>
      <c r="F144" s="242" t="e">
        <f>#REF!</f>
        <v>#REF!</v>
      </c>
      <c r="G144" s="197" t="e">
        <f t="shared" si="55"/>
        <v>#REF!</v>
      </c>
      <c r="I144" s="153"/>
      <c r="J144" s="153"/>
      <c r="K144" s="153"/>
      <c r="L144" s="153"/>
    </row>
    <row r="145" spans="1:16" ht="12.75" customHeight="1">
      <c r="A145" s="196">
        <f t="shared" si="53"/>
        <v>2021</v>
      </c>
      <c r="B145" s="197">
        <f>'Rate Class Energy Model'!B11/1000000</f>
        <v>624.62779536230266</v>
      </c>
      <c r="C145" s="197">
        <f>'Power Purchased Model'!I160/1000000</f>
        <v>621.73222616426347</v>
      </c>
      <c r="D145" s="241">
        <f t="shared" si="54"/>
        <v>-4.6356713862848453E-3</v>
      </c>
      <c r="E145" s="197" t="e">
        <f>#REF!/1000000</f>
        <v>#REF!</v>
      </c>
      <c r="F145" s="242" t="e">
        <f>#REF!</f>
        <v>#REF!</v>
      </c>
      <c r="G145" s="197" t="e">
        <f t="shared" si="55"/>
        <v>#REF!</v>
      </c>
      <c r="I145" s="153"/>
      <c r="J145" s="153"/>
      <c r="K145" s="153"/>
      <c r="L145" s="153"/>
    </row>
    <row r="146" spans="1:16">
      <c r="A146" s="196">
        <f t="shared" si="53"/>
        <v>2022</v>
      </c>
      <c r="B146" s="197">
        <f>'Rate Class Energy Model'!B12/1000000</f>
        <v>622.40759430849596</v>
      </c>
      <c r="C146" s="197">
        <f>'Power Purchased Model'!I161/1000000</f>
        <v>612.95900367639445</v>
      </c>
      <c r="D146" s="241">
        <f t="shared" si="54"/>
        <v>-1.5180712315374323E-2</v>
      </c>
      <c r="E146" s="197" t="e">
        <f>#REF!/1000000</f>
        <v>#REF!</v>
      </c>
      <c r="F146" s="242" t="e">
        <f>#REF!</f>
        <v>#REF!</v>
      </c>
      <c r="G146" s="197" t="e">
        <f t="shared" si="55"/>
        <v>#REF!</v>
      </c>
      <c r="I146" s="153"/>
      <c r="J146" s="153"/>
      <c r="K146" s="153"/>
      <c r="L146" s="153"/>
      <c r="M146" s="163"/>
    </row>
    <row r="147" spans="1:16">
      <c r="A147" s="196" t="str">
        <f t="shared" si="53"/>
        <v>2023 Bridge</v>
      </c>
      <c r="B147" s="197"/>
      <c r="C147" s="197">
        <f>'Power Purchased Model'!I162/1000000</f>
        <v>623.47909830101105</v>
      </c>
      <c r="D147" s="241"/>
      <c r="E147" s="197" t="e">
        <f>#REF!/1000000</f>
        <v>#REF!</v>
      </c>
      <c r="F147" s="242" t="e">
        <f>#REF!</f>
        <v>#REF!</v>
      </c>
      <c r="G147" s="198"/>
    </row>
    <row r="148" spans="1:16">
      <c r="A148" s="196" t="str">
        <f t="shared" si="53"/>
        <v>2024 Test</v>
      </c>
      <c r="B148" s="197"/>
      <c r="C148" s="197">
        <f>'Power Purchased Model'!I163/1000000</f>
        <v>622.01191434977181</v>
      </c>
      <c r="D148" s="241"/>
      <c r="E148" s="197" t="e">
        <f>#REF!/1000000</f>
        <v>#REF!</v>
      </c>
      <c r="F148" s="242" t="e">
        <f>#REF!</f>
        <v>#REF!</v>
      </c>
      <c r="G148" s="198"/>
    </row>
    <row r="150" spans="1:16" s="166" customFormat="1" ht="14">
      <c r="A150" s="530" t="s">
        <v>203</v>
      </c>
      <c r="B150" s="530"/>
      <c r="C150" s="530"/>
      <c r="D150" s="530"/>
      <c r="E150" s="530"/>
      <c r="F150" s="530"/>
      <c r="G150" s="530"/>
      <c r="H150" s="530"/>
      <c r="I150" s="164"/>
      <c r="J150" s="165"/>
      <c r="K150" s="165"/>
      <c r="M150" s="167"/>
    </row>
    <row r="151" spans="1:16" ht="39">
      <c r="A151" s="185" t="str">
        <f t="shared" ref="A151:G151" si="56">A74</f>
        <v>Year</v>
      </c>
      <c r="B151" s="186" t="str">
        <f t="shared" si="56"/>
        <v xml:space="preserve">Residential </v>
      </c>
      <c r="C151" s="186" t="str">
        <f t="shared" si="56"/>
        <v>General Service &lt; 50 kW</v>
      </c>
      <c r="D151" s="186" t="str">
        <f t="shared" si="56"/>
        <v>General Service 50 to 4,999 kW</v>
      </c>
      <c r="E151" s="186" t="str">
        <f t="shared" si="56"/>
        <v>Sentinel Lights</v>
      </c>
      <c r="F151" s="186" t="str">
        <f t="shared" si="56"/>
        <v>Street Lights</v>
      </c>
      <c r="G151" s="186" t="str">
        <f t="shared" si="56"/>
        <v xml:space="preserve">Unmetered Scattered Loads </v>
      </c>
      <c r="H151" s="204" t="s">
        <v>79</v>
      </c>
      <c r="I151" s="186" t="s">
        <v>8</v>
      </c>
      <c r="J151" s="146"/>
      <c r="K151" s="146"/>
      <c r="L151" s="146"/>
      <c r="M151" s="146"/>
      <c r="N151" s="146"/>
      <c r="O151" s="146"/>
      <c r="P151" s="146"/>
    </row>
    <row r="152" spans="1:16" s="166" customFormat="1" ht="14">
      <c r="A152" s="244" t="s">
        <v>115</v>
      </c>
      <c r="B152" s="245"/>
      <c r="C152" s="245"/>
      <c r="D152" s="245"/>
      <c r="E152" s="245"/>
      <c r="F152" s="245"/>
      <c r="G152" s="245"/>
      <c r="H152" s="245"/>
      <c r="I152" s="246"/>
      <c r="J152" s="146"/>
      <c r="K152" s="146"/>
      <c r="L152" s="146"/>
      <c r="M152" s="146"/>
      <c r="N152" s="146"/>
      <c r="O152" s="146"/>
      <c r="P152" s="146"/>
    </row>
    <row r="153" spans="1:16" s="166" customFormat="1" ht="14">
      <c r="A153" s="247">
        <f t="shared" ref="A153:A162" si="57">A137</f>
        <v>2013</v>
      </c>
      <c r="B153" s="248">
        <f>'Rate Class Customer Model'!B11</f>
        <v>18025.666666666668</v>
      </c>
      <c r="C153" s="248">
        <f>'Rate Class Customer Model'!C11</f>
        <v>2033.25</v>
      </c>
      <c r="D153" s="248">
        <f>'Rate Class Customer Model'!D11</f>
        <v>222</v>
      </c>
      <c r="E153" s="248">
        <f>'Rate Class Customer Model'!F11</f>
        <v>6534.166666666667</v>
      </c>
      <c r="F153" s="248">
        <f>'Rate Class Customer Model'!E11</f>
        <v>46</v>
      </c>
      <c r="G153" s="248">
        <f>'Rate Class Customer Model'!G11</f>
        <v>229.58333333333334</v>
      </c>
      <c r="H153" s="248">
        <f>'Rate Class Customer Model'!H11</f>
        <v>1</v>
      </c>
      <c r="I153" s="248">
        <f>SUM(B153:H153)</f>
        <v>27091.666666666668</v>
      </c>
      <c r="J153" s="146"/>
      <c r="K153" s="146"/>
      <c r="L153" s="146"/>
      <c r="M153" s="146"/>
      <c r="N153" s="146"/>
      <c r="O153" s="146"/>
      <c r="P153" s="146"/>
    </row>
    <row r="154" spans="1:16" s="166" customFormat="1" ht="14">
      <c r="A154" s="247">
        <f t="shared" si="57"/>
        <v>2014</v>
      </c>
      <c r="B154" s="248">
        <f>'Rate Class Customer Model'!B12</f>
        <v>18196.5</v>
      </c>
      <c r="C154" s="248">
        <f>'Rate Class Customer Model'!C12</f>
        <v>2051.8333333333335</v>
      </c>
      <c r="D154" s="248">
        <f>'Rate Class Customer Model'!D12</f>
        <v>218</v>
      </c>
      <c r="E154" s="248">
        <f>'Rate Class Customer Model'!F12</f>
        <v>6557.5</v>
      </c>
      <c r="F154" s="248">
        <f>'Rate Class Customer Model'!E12</f>
        <v>43.583333333333336</v>
      </c>
      <c r="G154" s="248">
        <f>'Rate Class Customer Model'!G12</f>
        <v>228.5</v>
      </c>
      <c r="H154" s="248">
        <f>'Rate Class Customer Model'!H12</f>
        <v>1</v>
      </c>
      <c r="I154" s="248">
        <f t="shared" ref="I154:I162" si="58">SUM(B154:H154)</f>
        <v>27296.916666666664</v>
      </c>
      <c r="J154" s="146"/>
      <c r="K154" s="146"/>
      <c r="L154" s="146"/>
      <c r="M154" s="146"/>
      <c r="N154" s="146"/>
      <c r="O154" s="146"/>
      <c r="P154" s="146"/>
    </row>
    <row r="155" spans="1:16" s="166" customFormat="1" ht="14">
      <c r="A155" s="247">
        <f t="shared" si="57"/>
        <v>2015</v>
      </c>
      <c r="B155" s="248">
        <f>'Rate Class Customer Model'!B13</f>
        <v>18417.25</v>
      </c>
      <c r="C155" s="248">
        <f>'Rate Class Customer Model'!C13</f>
        <v>2067</v>
      </c>
      <c r="D155" s="248">
        <f>'Rate Class Customer Model'!D13</f>
        <v>216.75</v>
      </c>
      <c r="E155" s="248">
        <f>'Rate Class Customer Model'!F13</f>
        <v>6567.5</v>
      </c>
      <c r="F155" s="248">
        <f>'Rate Class Customer Model'!E13</f>
        <v>43.5</v>
      </c>
      <c r="G155" s="248">
        <f>'Rate Class Customer Model'!G13</f>
        <v>227.58333333333334</v>
      </c>
      <c r="H155" s="248">
        <f>'Rate Class Customer Model'!H13</f>
        <v>1</v>
      </c>
      <c r="I155" s="248">
        <f t="shared" si="58"/>
        <v>27540.583333333332</v>
      </c>
      <c r="J155" s="146"/>
      <c r="K155" s="146"/>
      <c r="L155" s="146"/>
      <c r="M155" s="146"/>
      <c r="N155" s="146"/>
      <c r="O155" s="168"/>
    </row>
    <row r="156" spans="1:16" s="166" customFormat="1" ht="14">
      <c r="A156" s="247">
        <f t="shared" si="57"/>
        <v>2016</v>
      </c>
      <c r="B156" s="248">
        <f>'Rate Class Customer Model'!B14</f>
        <v>18677.583333333332</v>
      </c>
      <c r="C156" s="248">
        <f>'Rate Class Customer Model'!C14</f>
        <v>2080.6666666666665</v>
      </c>
      <c r="D156" s="248">
        <f>'Rate Class Customer Model'!D14</f>
        <v>219.16666666666666</v>
      </c>
      <c r="E156" s="248">
        <f>'Rate Class Customer Model'!F14</f>
        <v>6581.666666666667</v>
      </c>
      <c r="F156" s="248">
        <f>'Rate Class Customer Model'!E14</f>
        <v>42.5</v>
      </c>
      <c r="G156" s="248">
        <f>'Rate Class Customer Model'!G14</f>
        <v>229.75</v>
      </c>
      <c r="H156" s="248">
        <f>'Rate Class Customer Model'!H14</f>
        <v>1</v>
      </c>
      <c r="I156" s="248">
        <f t="shared" si="58"/>
        <v>27832.333333333336</v>
      </c>
      <c r="J156" s="146"/>
      <c r="K156" s="146"/>
      <c r="L156" s="146"/>
      <c r="M156" s="146"/>
      <c r="N156" s="146"/>
      <c r="O156" s="168"/>
    </row>
    <row r="157" spans="1:16" s="166" customFormat="1" ht="14">
      <c r="A157" s="247">
        <f t="shared" si="57"/>
        <v>2017</v>
      </c>
      <c r="B157" s="248">
        <f>'Rate Class Customer Model'!B15</f>
        <v>18942</v>
      </c>
      <c r="C157" s="248">
        <f>'Rate Class Customer Model'!C15</f>
        <v>2089.1666666666665</v>
      </c>
      <c r="D157" s="248">
        <f>'Rate Class Customer Model'!D15</f>
        <v>217.33333333333334</v>
      </c>
      <c r="E157" s="248">
        <f>'Rate Class Customer Model'!F15</f>
        <v>6579</v>
      </c>
      <c r="F157" s="248">
        <f>'Rate Class Customer Model'!E15</f>
        <v>41</v>
      </c>
      <c r="G157" s="248">
        <f>'Rate Class Customer Model'!G15</f>
        <v>229.5</v>
      </c>
      <c r="H157" s="248">
        <f>'Rate Class Customer Model'!H15</f>
        <v>1</v>
      </c>
      <c r="I157" s="248">
        <f t="shared" si="58"/>
        <v>28099</v>
      </c>
      <c r="J157" s="146"/>
      <c r="K157" s="146"/>
      <c r="L157" s="146"/>
      <c r="M157" s="146"/>
      <c r="N157" s="146"/>
      <c r="O157" s="168"/>
    </row>
    <row r="158" spans="1:16" s="166" customFormat="1" ht="14">
      <c r="A158" s="247">
        <f t="shared" si="57"/>
        <v>2018</v>
      </c>
      <c r="B158" s="248">
        <f>'Rate Class Customer Model'!B16</f>
        <v>19073.333333333332</v>
      </c>
      <c r="C158" s="248">
        <f>'Rate Class Customer Model'!C16</f>
        <v>2082</v>
      </c>
      <c r="D158" s="248">
        <f>'Rate Class Customer Model'!D16</f>
        <v>220</v>
      </c>
      <c r="E158" s="248">
        <f>'Rate Class Customer Model'!F16</f>
        <v>6560.333333333333</v>
      </c>
      <c r="F158" s="248">
        <f>'Rate Class Customer Model'!E16</f>
        <v>37.833333333333336</v>
      </c>
      <c r="G158" s="248">
        <f>'Rate Class Customer Model'!G16</f>
        <v>228.58333333333334</v>
      </c>
      <c r="H158" s="248">
        <f>'Rate Class Customer Model'!H16</f>
        <v>1</v>
      </c>
      <c r="I158" s="248">
        <f t="shared" si="58"/>
        <v>28203.083333333328</v>
      </c>
      <c r="J158" s="146"/>
      <c r="K158" s="146"/>
      <c r="L158" s="146"/>
      <c r="M158" s="146"/>
      <c r="N158" s="146"/>
      <c r="O158" s="168"/>
    </row>
    <row r="159" spans="1:16" s="166" customFormat="1" ht="14">
      <c r="A159" s="247">
        <f t="shared" si="57"/>
        <v>2019</v>
      </c>
      <c r="B159" s="248">
        <f>'Rate Class Customer Model'!B17</f>
        <v>19223.5</v>
      </c>
      <c r="C159" s="248">
        <f>'Rate Class Customer Model'!C17</f>
        <v>2084.25</v>
      </c>
      <c r="D159" s="248">
        <f>'Rate Class Customer Model'!D17</f>
        <v>221</v>
      </c>
      <c r="E159" s="248">
        <f>'Rate Class Customer Model'!F17</f>
        <v>6479.25</v>
      </c>
      <c r="F159" s="248">
        <f>'Rate Class Customer Model'!E17</f>
        <v>36.583333333333336</v>
      </c>
      <c r="G159" s="248">
        <f>'Rate Class Customer Model'!G17</f>
        <v>229</v>
      </c>
      <c r="H159" s="248">
        <f>'Rate Class Customer Model'!H17</f>
        <v>1</v>
      </c>
      <c r="I159" s="248">
        <f t="shared" si="58"/>
        <v>28274.583333333332</v>
      </c>
      <c r="J159" s="146"/>
      <c r="K159" s="146"/>
      <c r="L159" s="146"/>
      <c r="M159" s="146"/>
      <c r="N159" s="146"/>
      <c r="O159" s="168"/>
    </row>
    <row r="160" spans="1:16" s="166" customFormat="1" ht="14">
      <c r="A160" s="247">
        <f t="shared" si="57"/>
        <v>2020</v>
      </c>
      <c r="B160" s="248">
        <f>'Rate Class Customer Model'!B18</f>
        <v>19481.25</v>
      </c>
      <c r="C160" s="248">
        <f>'Rate Class Customer Model'!C18</f>
        <v>2094.75</v>
      </c>
      <c r="D160" s="248">
        <f>'Rate Class Customer Model'!D18</f>
        <v>215</v>
      </c>
      <c r="E160" s="248">
        <f>'Rate Class Customer Model'!F18</f>
        <v>6389.833333333333</v>
      </c>
      <c r="F160" s="248">
        <f>'Rate Class Customer Model'!E18</f>
        <v>36</v>
      </c>
      <c r="G160" s="248">
        <f>'Rate Class Customer Model'!G18</f>
        <v>338</v>
      </c>
      <c r="H160" s="248">
        <f>'Rate Class Customer Model'!H18</f>
        <v>1</v>
      </c>
      <c r="I160" s="248">
        <f t="shared" si="58"/>
        <v>28555.833333333332</v>
      </c>
      <c r="J160" s="146"/>
      <c r="K160" s="146"/>
      <c r="L160" s="146"/>
      <c r="M160" s="146"/>
      <c r="N160" s="146"/>
      <c r="O160" s="168"/>
    </row>
    <row r="161" spans="1:17" s="166" customFormat="1" ht="14">
      <c r="A161" s="247">
        <f t="shared" si="57"/>
        <v>2021</v>
      </c>
      <c r="B161" s="248">
        <f>'Rate Class Customer Model'!B19</f>
        <v>19755.75</v>
      </c>
      <c r="C161" s="248">
        <f>'Rate Class Customer Model'!C19</f>
        <v>2107</v>
      </c>
      <c r="D161" s="248">
        <f>'Rate Class Customer Model'!D19</f>
        <v>209</v>
      </c>
      <c r="E161" s="248">
        <f>'Rate Class Customer Model'!F19</f>
        <v>6375.666666666667</v>
      </c>
      <c r="F161" s="248">
        <f>'Rate Class Customer Model'!E19</f>
        <v>35.583333333333336</v>
      </c>
      <c r="G161" s="248">
        <f>'Rate Class Customer Model'!G19</f>
        <v>432.75</v>
      </c>
      <c r="H161" s="248">
        <f>'Rate Class Customer Model'!H19</f>
        <v>1</v>
      </c>
      <c r="I161" s="248">
        <f t="shared" si="58"/>
        <v>28916.75</v>
      </c>
      <c r="J161" s="146"/>
      <c r="K161" s="146"/>
      <c r="L161" s="146"/>
      <c r="M161" s="146"/>
      <c r="N161" s="146"/>
      <c r="O161" s="168"/>
    </row>
    <row r="162" spans="1:17" s="166" customFormat="1" ht="14">
      <c r="A162" s="247">
        <f t="shared" si="57"/>
        <v>2022</v>
      </c>
      <c r="B162" s="248">
        <f>'Rate Class Customer Model'!B20</f>
        <v>20059.166666666668</v>
      </c>
      <c r="C162" s="248">
        <f>'Rate Class Customer Model'!C20</f>
        <v>2125.3333333333335</v>
      </c>
      <c r="D162" s="248">
        <f>'Rate Class Customer Model'!D20</f>
        <v>209.5</v>
      </c>
      <c r="E162" s="248">
        <f>'Rate Class Customer Model'!F20</f>
        <v>6399.5</v>
      </c>
      <c r="F162" s="248">
        <f>'Rate Class Customer Model'!E20</f>
        <v>36</v>
      </c>
      <c r="G162" s="248">
        <f>'Rate Class Customer Model'!G20</f>
        <v>434.58333333333331</v>
      </c>
      <c r="H162" s="248">
        <f>'Rate Class Customer Model'!H20</f>
        <v>1</v>
      </c>
      <c r="I162" s="248">
        <f t="shared" si="58"/>
        <v>29265.083333333332</v>
      </c>
      <c r="J162" s="146"/>
      <c r="K162" s="146"/>
      <c r="L162" s="146"/>
      <c r="M162" s="146"/>
      <c r="N162" s="146"/>
      <c r="O162" s="168"/>
    </row>
    <row r="163" spans="1:17" s="171" customFormat="1" ht="14.5">
      <c r="A163" s="169"/>
      <c r="B163" s="170"/>
      <c r="C163" s="170"/>
      <c r="D163" s="170"/>
      <c r="E163" s="170"/>
      <c r="F163" s="170"/>
      <c r="G163" s="170"/>
      <c r="H163" s="170"/>
      <c r="I163" s="170"/>
      <c r="J163" s="170"/>
      <c r="K163" s="170"/>
    </row>
    <row r="164" spans="1:17" s="171" customFormat="1" ht="14.5"/>
    <row r="165" spans="1:17" s="172" customFormat="1" ht="13">
      <c r="A165" s="532" t="s">
        <v>204</v>
      </c>
      <c r="B165" s="533"/>
      <c r="C165" s="533"/>
      <c r="D165" s="533"/>
      <c r="E165" s="533"/>
      <c r="F165" s="533"/>
    </row>
    <row r="166" spans="1:17" ht="39">
      <c r="A166" s="185" t="s">
        <v>67</v>
      </c>
      <c r="B166" s="186" t="str">
        <f t="shared" ref="B166:C166" si="59">B151</f>
        <v xml:space="preserve">Residential </v>
      </c>
      <c r="C166" s="186" t="str">
        <f t="shared" si="59"/>
        <v>General Service &lt; 50 kW</v>
      </c>
      <c r="D166" s="186" t="str">
        <f>D151</f>
        <v>General Service 50 to 4,999 kW</v>
      </c>
      <c r="E166" s="186" t="str">
        <f>E151</f>
        <v>Sentinel Lights</v>
      </c>
      <c r="F166" s="186" t="str">
        <f>F151</f>
        <v>Street Lights</v>
      </c>
      <c r="G166" s="186" t="str">
        <f>G151</f>
        <v xml:space="preserve">Unmetered Scattered Loads </v>
      </c>
      <c r="H166" s="204" t="str">
        <f>H151</f>
        <v>Embedded Distributor</v>
      </c>
      <c r="I166" s="146"/>
      <c r="J166" s="146"/>
      <c r="K166" s="146"/>
      <c r="L166" s="146"/>
      <c r="M166" s="146"/>
      <c r="N166" s="146"/>
      <c r="O166" s="146"/>
    </row>
    <row r="167" spans="1:17" s="172" customFormat="1" ht="13">
      <c r="A167" s="249" t="s">
        <v>124</v>
      </c>
      <c r="B167" s="250"/>
      <c r="C167" s="250"/>
      <c r="D167" s="250"/>
      <c r="E167" s="250"/>
      <c r="F167" s="250"/>
      <c r="G167" s="250"/>
      <c r="H167" s="251"/>
      <c r="I167" s="146"/>
      <c r="J167" s="146"/>
      <c r="K167" s="146"/>
      <c r="L167" s="146"/>
      <c r="M167" s="146"/>
      <c r="N167" s="146"/>
      <c r="O167" s="146"/>
      <c r="P167" s="146"/>
      <c r="Q167" s="146"/>
    </row>
    <row r="168" spans="1:17" s="172" customFormat="1">
      <c r="A168" s="252">
        <f t="shared" ref="A168:A177" si="60">A153</f>
        <v>2013</v>
      </c>
      <c r="B168" s="253"/>
      <c r="C168" s="253"/>
      <c r="D168" s="253"/>
      <c r="E168" s="253"/>
      <c r="F168" s="253"/>
      <c r="G168" s="253"/>
      <c r="H168" s="253"/>
      <c r="I168" s="146"/>
      <c r="J168" s="146"/>
      <c r="K168" s="146"/>
      <c r="L168" s="146"/>
    </row>
    <row r="169" spans="1:17" s="172" customFormat="1">
      <c r="A169" s="252">
        <f t="shared" si="60"/>
        <v>2014</v>
      </c>
      <c r="B169" s="254">
        <f t="shared" ref="B169:C177" si="61">B154/B153-1</f>
        <v>9.4772269171736756E-3</v>
      </c>
      <c r="C169" s="254">
        <f t="shared" si="61"/>
        <v>9.1397188409361174E-3</v>
      </c>
      <c r="D169" s="254">
        <f t="shared" ref="D169:G177" si="62">D154/D153-1</f>
        <v>-1.8018018018018056E-2</v>
      </c>
      <c r="E169" s="254">
        <f t="shared" si="62"/>
        <v>3.5709730901669623E-3</v>
      </c>
      <c r="F169" s="254">
        <f t="shared" si="62"/>
        <v>-5.2536231884057871E-2</v>
      </c>
      <c r="G169" s="254">
        <f t="shared" si="62"/>
        <v>-4.7186932849365704E-3</v>
      </c>
      <c r="H169" s="254">
        <f t="shared" ref="H169" si="63">H154/H153-1</f>
        <v>0</v>
      </c>
      <c r="I169" s="146"/>
      <c r="J169" s="146"/>
      <c r="K169" s="146"/>
      <c r="L169" s="146"/>
      <c r="M169" s="146"/>
      <c r="N169" s="146"/>
      <c r="O169" s="146"/>
    </row>
    <row r="170" spans="1:17" s="172" customFormat="1">
      <c r="A170" s="252">
        <f t="shared" si="60"/>
        <v>2015</v>
      </c>
      <c r="B170" s="254">
        <f t="shared" si="61"/>
        <v>1.2131453851015328E-2</v>
      </c>
      <c r="C170" s="254">
        <f t="shared" si="61"/>
        <v>7.3917634635691787E-3</v>
      </c>
      <c r="D170" s="254">
        <f t="shared" si="62"/>
        <v>-5.7339449541284893E-3</v>
      </c>
      <c r="E170" s="254">
        <f t="shared" si="62"/>
        <v>1.5249714067862019E-3</v>
      </c>
      <c r="F170" s="254">
        <f t="shared" si="62"/>
        <v>-1.9120458891014325E-3</v>
      </c>
      <c r="G170" s="254">
        <f t="shared" si="62"/>
        <v>-4.0116703136396925E-3</v>
      </c>
      <c r="H170" s="254">
        <f t="shared" ref="H170" si="64">H155/H154-1</f>
        <v>0</v>
      </c>
      <c r="I170" s="146"/>
      <c r="J170" s="146"/>
      <c r="K170" s="146"/>
      <c r="L170" s="146"/>
      <c r="M170" s="146"/>
      <c r="N170" s="146"/>
      <c r="O170" s="146"/>
    </row>
    <row r="171" spans="1:17" s="172" customFormat="1">
      <c r="A171" s="252">
        <f t="shared" si="60"/>
        <v>2016</v>
      </c>
      <c r="B171" s="254">
        <f t="shared" si="61"/>
        <v>1.4135298881935876E-2</v>
      </c>
      <c r="C171" s="254">
        <f t="shared" si="61"/>
        <v>6.6118368005159134E-3</v>
      </c>
      <c r="D171" s="254">
        <f t="shared" si="62"/>
        <v>1.1149557862360604E-2</v>
      </c>
      <c r="E171" s="254">
        <f t="shared" si="62"/>
        <v>2.1570866641289488E-3</v>
      </c>
      <c r="F171" s="254">
        <f t="shared" si="62"/>
        <v>-2.2988505747126409E-2</v>
      </c>
      <c r="G171" s="254">
        <f t="shared" si="62"/>
        <v>9.5203222262907339E-3</v>
      </c>
      <c r="H171" s="254">
        <f t="shared" ref="H171" si="65">H156/H155-1</f>
        <v>0</v>
      </c>
      <c r="I171" s="146"/>
      <c r="J171" s="146"/>
      <c r="K171" s="146"/>
      <c r="L171" s="146"/>
      <c r="M171" s="146"/>
      <c r="N171" s="146"/>
      <c r="O171" s="146"/>
    </row>
    <row r="172" spans="1:17" s="172" customFormat="1">
      <c r="A172" s="252">
        <f t="shared" si="60"/>
        <v>2017</v>
      </c>
      <c r="B172" s="254">
        <f t="shared" si="61"/>
        <v>1.415689931334807E-2</v>
      </c>
      <c r="C172" s="254">
        <f t="shared" si="61"/>
        <v>4.0852290932393842E-3</v>
      </c>
      <c r="D172" s="254">
        <f t="shared" si="62"/>
        <v>-8.365019011406738E-3</v>
      </c>
      <c r="E172" s="254">
        <f t="shared" si="62"/>
        <v>-4.0516586477590266E-4</v>
      </c>
      <c r="F172" s="254">
        <f t="shared" si="62"/>
        <v>-3.5294117647058809E-2</v>
      </c>
      <c r="G172" s="254">
        <f t="shared" si="62"/>
        <v>-1.0881392818280489E-3</v>
      </c>
      <c r="H172" s="254">
        <f t="shared" ref="H172" si="66">H157/H156-1</f>
        <v>0</v>
      </c>
      <c r="I172" s="146"/>
      <c r="J172" s="146"/>
      <c r="K172" s="146"/>
      <c r="L172" s="146"/>
      <c r="M172" s="146"/>
      <c r="N172" s="146"/>
      <c r="O172" s="146"/>
    </row>
    <row r="173" spans="1:17" s="172" customFormat="1">
      <c r="A173" s="252">
        <f t="shared" si="60"/>
        <v>2018</v>
      </c>
      <c r="B173" s="254">
        <f t="shared" si="61"/>
        <v>6.9334459578360708E-3</v>
      </c>
      <c r="C173" s="254">
        <f t="shared" si="61"/>
        <v>-3.4303948942958629E-3</v>
      </c>
      <c r="D173" s="254">
        <f t="shared" si="62"/>
        <v>1.2269938650306678E-2</v>
      </c>
      <c r="E173" s="254">
        <f t="shared" si="62"/>
        <v>-2.8373106348482668E-3</v>
      </c>
      <c r="F173" s="254">
        <f t="shared" si="62"/>
        <v>-7.7235772357723498E-2</v>
      </c>
      <c r="G173" s="254">
        <f t="shared" si="62"/>
        <v>-3.9941902687000708E-3</v>
      </c>
      <c r="H173" s="254">
        <f t="shared" ref="H173" si="67">H158/H157-1</f>
        <v>0</v>
      </c>
      <c r="I173" s="146"/>
      <c r="J173" s="146"/>
      <c r="K173" s="146"/>
      <c r="L173" s="146"/>
      <c r="M173" s="146"/>
      <c r="N173" s="146"/>
      <c r="O173" s="146"/>
    </row>
    <row r="174" spans="1:17" s="172" customFormat="1">
      <c r="A174" s="252">
        <f t="shared" si="60"/>
        <v>2019</v>
      </c>
      <c r="B174" s="254">
        <f t="shared" si="61"/>
        <v>7.8731212862637179E-3</v>
      </c>
      <c r="C174" s="254">
        <f t="shared" si="61"/>
        <v>1.0806916426513435E-3</v>
      </c>
      <c r="D174" s="254">
        <f t="shared" si="62"/>
        <v>4.5454545454546302E-3</v>
      </c>
      <c r="E174" s="254">
        <f t="shared" si="62"/>
        <v>-1.2359636197347701E-2</v>
      </c>
      <c r="F174" s="254">
        <f t="shared" si="62"/>
        <v>-3.3039647577092546E-2</v>
      </c>
      <c r="G174" s="254">
        <f t="shared" si="62"/>
        <v>1.8228217280349401E-3</v>
      </c>
      <c r="H174" s="254">
        <f t="shared" ref="H174" si="68">H159/H158-1</f>
        <v>0</v>
      </c>
      <c r="I174" s="146"/>
      <c r="J174" s="146"/>
      <c r="K174" s="146"/>
      <c r="L174" s="146"/>
      <c r="M174" s="146"/>
      <c r="N174" s="146"/>
      <c r="O174" s="146"/>
    </row>
    <row r="175" spans="1:17" s="172" customFormat="1">
      <c r="A175" s="252">
        <f t="shared" si="60"/>
        <v>2020</v>
      </c>
      <c r="B175" s="254">
        <f t="shared" si="61"/>
        <v>1.3408068249798344E-2</v>
      </c>
      <c r="C175" s="254">
        <f t="shared" si="61"/>
        <v>5.0377833753147971E-3</v>
      </c>
      <c r="D175" s="254">
        <f t="shared" si="62"/>
        <v>-2.714932126696834E-2</v>
      </c>
      <c r="E175" s="254">
        <f t="shared" si="62"/>
        <v>-1.380046558886705E-2</v>
      </c>
      <c r="F175" s="254">
        <f t="shared" si="62"/>
        <v>-1.5945330296127658E-2</v>
      </c>
      <c r="G175" s="254">
        <f t="shared" si="62"/>
        <v>0.47598253275109181</v>
      </c>
      <c r="H175" s="254">
        <f t="shared" ref="H175" si="69">H160/H159-1</f>
        <v>0</v>
      </c>
      <c r="I175" s="146"/>
      <c r="J175" s="146"/>
      <c r="K175" s="146"/>
      <c r="L175" s="146"/>
      <c r="M175" s="146"/>
      <c r="N175" s="146"/>
      <c r="O175" s="146"/>
    </row>
    <row r="176" spans="1:17" s="172" customFormat="1">
      <c r="A176" s="252">
        <f t="shared" si="60"/>
        <v>2021</v>
      </c>
      <c r="B176" s="254">
        <f t="shared" si="61"/>
        <v>1.4090471607314692E-2</v>
      </c>
      <c r="C176" s="254">
        <f t="shared" si="61"/>
        <v>5.8479532163742132E-3</v>
      </c>
      <c r="D176" s="254">
        <f t="shared" si="62"/>
        <v>-2.7906976744186074E-2</v>
      </c>
      <c r="E176" s="254">
        <f t="shared" si="62"/>
        <v>-2.2170635645164527E-3</v>
      </c>
      <c r="F176" s="254">
        <f t="shared" si="62"/>
        <v>-1.1574074074073959E-2</v>
      </c>
      <c r="G176" s="254">
        <f t="shared" si="62"/>
        <v>0.28032544378698221</v>
      </c>
      <c r="H176" s="254">
        <f t="shared" ref="H176" si="70">H161/H160-1</f>
        <v>0</v>
      </c>
      <c r="I176" s="146"/>
      <c r="J176" s="146"/>
      <c r="K176" s="146"/>
      <c r="L176" s="146"/>
      <c r="M176" s="146"/>
      <c r="N176" s="146"/>
      <c r="O176" s="146"/>
    </row>
    <row r="177" spans="1:16377" s="172" customFormat="1">
      <c r="A177" s="252">
        <f t="shared" si="60"/>
        <v>2022</v>
      </c>
      <c r="B177" s="254">
        <f t="shared" si="61"/>
        <v>1.5358397766051191E-2</v>
      </c>
      <c r="C177" s="254">
        <f t="shared" si="61"/>
        <v>8.7011548805568939E-3</v>
      </c>
      <c r="D177" s="254">
        <f t="shared" si="62"/>
        <v>2.3923444976077235E-3</v>
      </c>
      <c r="E177" s="254">
        <f t="shared" si="62"/>
        <v>3.7381711716422128E-3</v>
      </c>
      <c r="F177" s="254">
        <f t="shared" si="62"/>
        <v>1.1709601873536313E-2</v>
      </c>
      <c r="G177" s="254">
        <f t="shared" si="62"/>
        <v>4.2364721740804079E-3</v>
      </c>
      <c r="H177" s="254">
        <f t="shared" ref="H177" si="71">H162/H161-1</f>
        <v>0</v>
      </c>
      <c r="I177" s="146"/>
      <c r="J177" s="146"/>
      <c r="K177" s="146"/>
      <c r="L177" s="146"/>
      <c r="M177" s="146"/>
      <c r="N177" s="146"/>
      <c r="O177" s="146"/>
    </row>
    <row r="178" spans="1:16377" s="172" customFormat="1" ht="13">
      <c r="A178" s="255" t="s">
        <v>125</v>
      </c>
      <c r="B178" s="256">
        <f>'Rate Class Customer Model'!B39-1</f>
        <v>1.1947426131446282E-2</v>
      </c>
      <c r="C178" s="256">
        <f>'Rate Class Customer Model'!C39-1</f>
        <v>4.9335919231965342E-3</v>
      </c>
      <c r="D178" s="256">
        <f>'Rate Class Customer Model'!D39-1</f>
        <v>-6.4186057899248139E-3</v>
      </c>
      <c r="E178" s="256">
        <f>'Rate Class Customer Model'!F39-1</f>
        <v>-2.3112092713545307E-3</v>
      </c>
      <c r="F178" s="256">
        <f>'Rate Class Customer Model'!E39-1</f>
        <v>-2.6868277898310367E-2</v>
      </c>
      <c r="G178" s="256">
        <f>'Rate Class Customer Model'!G39-1</f>
        <v>2.4052254173478893E-4</v>
      </c>
      <c r="H178" s="256">
        <f>'Rate Class Customer Model'!H39-1</f>
        <v>0</v>
      </c>
      <c r="I178" s="146"/>
      <c r="J178" s="146"/>
      <c r="K178" s="146"/>
      <c r="L178" s="146"/>
    </row>
    <row r="179" spans="1:16377" s="171" customFormat="1" ht="14.5"/>
    <row r="180" spans="1:16377" s="171" customFormat="1" ht="14.5">
      <c r="A180" s="532" t="s">
        <v>205</v>
      </c>
      <c r="B180" s="533"/>
      <c r="C180" s="533"/>
      <c r="D180" s="533"/>
      <c r="E180" s="533"/>
      <c r="F180" s="533"/>
      <c r="G180" s="533"/>
      <c r="H180" s="533"/>
      <c r="I180" s="533"/>
      <c r="J180" s="146"/>
      <c r="K180" s="146"/>
      <c r="L180" s="146"/>
      <c r="M180" s="146"/>
      <c r="N180" s="146"/>
      <c r="O180" s="146"/>
      <c r="P180" s="146"/>
      <c r="Q180" s="146"/>
      <c r="R180" s="146"/>
      <c r="S180" s="146"/>
      <c r="T180" s="146"/>
      <c r="U180" s="146"/>
      <c r="V180" s="146"/>
      <c r="W180" s="146"/>
      <c r="X180" s="146"/>
      <c r="Y180" s="146"/>
      <c r="Z180" s="146"/>
      <c r="AA180" s="533"/>
      <c r="AB180" s="533"/>
      <c r="AC180" s="533"/>
      <c r="AD180" s="532"/>
      <c r="AE180" s="533"/>
      <c r="AF180" s="533"/>
      <c r="AG180" s="533"/>
      <c r="AH180" s="533"/>
      <c r="AI180" s="533"/>
      <c r="AJ180" s="532"/>
      <c r="AK180" s="533"/>
      <c r="AL180" s="533"/>
      <c r="AM180" s="533"/>
      <c r="AN180" s="533"/>
      <c r="AO180" s="533"/>
      <c r="AP180" s="532"/>
      <c r="AQ180" s="533"/>
      <c r="AR180" s="533"/>
      <c r="AS180" s="533"/>
      <c r="AT180" s="533"/>
      <c r="AU180" s="533"/>
      <c r="AV180" s="532"/>
      <c r="AW180" s="533"/>
      <c r="AX180" s="533"/>
      <c r="AY180" s="533"/>
      <c r="AZ180" s="533"/>
      <c r="BA180" s="533"/>
      <c r="BB180" s="532"/>
      <c r="BC180" s="533"/>
      <c r="BD180" s="533"/>
      <c r="BE180" s="533"/>
      <c r="BF180" s="533"/>
      <c r="BG180" s="533"/>
      <c r="BH180" s="532"/>
      <c r="BI180" s="533"/>
      <c r="BJ180" s="533"/>
      <c r="BK180" s="533"/>
      <c r="BL180" s="533"/>
      <c r="BM180" s="533"/>
      <c r="BN180" s="532"/>
      <c r="BO180" s="533"/>
      <c r="BP180" s="533"/>
      <c r="BQ180" s="533"/>
      <c r="BR180" s="533"/>
      <c r="BS180" s="533"/>
      <c r="BT180" s="532"/>
      <c r="BU180" s="533"/>
      <c r="BV180" s="533"/>
      <c r="BW180" s="533"/>
      <c r="BX180" s="533"/>
      <c r="BY180" s="533"/>
      <c r="BZ180" s="532"/>
      <c r="CA180" s="533"/>
      <c r="CB180" s="533"/>
      <c r="CC180" s="533"/>
      <c r="CD180" s="533"/>
      <c r="CE180" s="533"/>
      <c r="CF180" s="532"/>
      <c r="CG180" s="533"/>
      <c r="CH180" s="533"/>
      <c r="CI180" s="533"/>
      <c r="CJ180" s="533"/>
      <c r="CK180" s="533"/>
      <c r="CL180" s="532"/>
      <c r="CM180" s="533"/>
      <c r="CN180" s="533"/>
      <c r="CO180" s="533"/>
      <c r="CP180" s="533"/>
      <c r="CQ180" s="533"/>
      <c r="CR180" s="532"/>
      <c r="CS180" s="533"/>
      <c r="CT180" s="533"/>
      <c r="CU180" s="533"/>
      <c r="CV180" s="533"/>
      <c r="CW180" s="533"/>
      <c r="CX180" s="532"/>
      <c r="CY180" s="533"/>
      <c r="CZ180" s="533"/>
      <c r="DA180" s="533"/>
      <c r="DB180" s="533"/>
      <c r="DC180" s="533"/>
      <c r="DD180" s="532"/>
      <c r="DE180" s="533"/>
      <c r="DF180" s="533"/>
      <c r="DG180" s="533"/>
      <c r="DH180" s="533"/>
      <c r="DI180" s="533"/>
      <c r="DJ180" s="532"/>
      <c r="DK180" s="533"/>
      <c r="DL180" s="533"/>
      <c r="DM180" s="533"/>
      <c r="DN180" s="533"/>
      <c r="DO180" s="533"/>
      <c r="DP180" s="532"/>
      <c r="DQ180" s="533"/>
      <c r="DR180" s="533"/>
      <c r="DS180" s="533"/>
      <c r="DT180" s="533"/>
      <c r="DU180" s="533"/>
      <c r="DV180" s="532"/>
      <c r="DW180" s="533"/>
      <c r="DX180" s="533"/>
      <c r="DY180" s="533"/>
      <c r="DZ180" s="533"/>
      <c r="EA180" s="533"/>
      <c r="EB180" s="532"/>
      <c r="EC180" s="533"/>
      <c r="ED180" s="533"/>
      <c r="EE180" s="533"/>
      <c r="EF180" s="533"/>
      <c r="EG180" s="533"/>
      <c r="EH180" s="532"/>
      <c r="EI180" s="533"/>
      <c r="EJ180" s="533"/>
      <c r="EK180" s="533"/>
      <c r="EL180" s="533"/>
      <c r="EM180" s="533"/>
      <c r="EN180" s="532"/>
      <c r="EO180" s="533"/>
      <c r="EP180" s="533"/>
      <c r="EQ180" s="533"/>
      <c r="ER180" s="533"/>
      <c r="ES180" s="533"/>
      <c r="ET180" s="532"/>
      <c r="EU180" s="533"/>
      <c r="EV180" s="533"/>
      <c r="EW180" s="533"/>
      <c r="EX180" s="533"/>
      <c r="EY180" s="533"/>
      <c r="EZ180" s="532"/>
      <c r="FA180" s="533"/>
      <c r="FB180" s="533"/>
      <c r="FC180" s="533"/>
      <c r="FD180" s="533"/>
      <c r="FE180" s="533"/>
      <c r="FF180" s="532"/>
      <c r="FG180" s="533"/>
      <c r="FH180" s="533"/>
      <c r="FI180" s="533"/>
      <c r="FJ180" s="533"/>
      <c r="FK180" s="533"/>
      <c r="FL180" s="532"/>
      <c r="FM180" s="533"/>
      <c r="FN180" s="533"/>
      <c r="FO180" s="533"/>
      <c r="FP180" s="533"/>
      <c r="FQ180" s="533"/>
      <c r="FR180" s="532"/>
      <c r="FS180" s="533"/>
      <c r="FT180" s="533"/>
      <c r="FU180" s="533"/>
      <c r="FV180" s="533"/>
      <c r="FW180" s="533"/>
      <c r="FX180" s="532"/>
      <c r="FY180" s="533"/>
      <c r="FZ180" s="533"/>
      <c r="GA180" s="533"/>
      <c r="GB180" s="533"/>
      <c r="GC180" s="533"/>
      <c r="GD180" s="532"/>
      <c r="GE180" s="533"/>
      <c r="GF180" s="533"/>
      <c r="GG180" s="533"/>
      <c r="GH180" s="533"/>
      <c r="GI180" s="533"/>
      <c r="GJ180" s="532"/>
      <c r="GK180" s="533"/>
      <c r="GL180" s="533"/>
      <c r="GM180" s="533"/>
      <c r="GN180" s="533"/>
      <c r="GO180" s="533"/>
      <c r="GP180" s="532"/>
      <c r="GQ180" s="533"/>
      <c r="GR180" s="533"/>
      <c r="GS180" s="533"/>
      <c r="GT180" s="533"/>
      <c r="GU180" s="533"/>
      <c r="GV180" s="532"/>
      <c r="GW180" s="533"/>
      <c r="GX180" s="533"/>
      <c r="GY180" s="533"/>
      <c r="GZ180" s="533"/>
      <c r="HA180" s="533"/>
      <c r="HB180" s="532"/>
      <c r="HC180" s="533"/>
      <c r="HD180" s="533"/>
      <c r="HE180" s="533"/>
      <c r="HF180" s="533"/>
      <c r="HG180" s="533"/>
      <c r="HH180" s="532"/>
      <c r="HI180" s="533"/>
      <c r="HJ180" s="533"/>
      <c r="HK180" s="533"/>
      <c r="HL180" s="533"/>
      <c r="HM180" s="533"/>
      <c r="HN180" s="532"/>
      <c r="HO180" s="533"/>
      <c r="HP180" s="533"/>
      <c r="HQ180" s="533"/>
      <c r="HR180" s="533"/>
      <c r="HS180" s="533"/>
      <c r="HT180" s="532"/>
      <c r="HU180" s="533"/>
      <c r="HV180" s="533"/>
      <c r="HW180" s="533"/>
      <c r="HX180" s="533"/>
      <c r="HY180" s="533"/>
      <c r="HZ180" s="532"/>
      <c r="IA180" s="533"/>
      <c r="IB180" s="533"/>
      <c r="IC180" s="533"/>
      <c r="ID180" s="533"/>
      <c r="IE180" s="533"/>
      <c r="IF180" s="532"/>
      <c r="IG180" s="533"/>
      <c r="IH180" s="533"/>
      <c r="II180" s="533"/>
      <c r="IJ180" s="533"/>
      <c r="IK180" s="533"/>
      <c r="IL180" s="532"/>
      <c r="IM180" s="533"/>
      <c r="IN180" s="533"/>
      <c r="IO180" s="533"/>
      <c r="IP180" s="533"/>
      <c r="IQ180" s="533"/>
      <c r="IR180" s="532"/>
      <c r="IS180" s="533"/>
      <c r="IT180" s="533"/>
      <c r="IU180" s="533"/>
      <c r="IV180" s="533"/>
      <c r="IW180" s="533"/>
      <c r="IX180" s="532"/>
      <c r="IY180" s="533"/>
      <c r="IZ180" s="533"/>
      <c r="JA180" s="533"/>
      <c r="JB180" s="533"/>
      <c r="JC180" s="533"/>
      <c r="JD180" s="532"/>
      <c r="JE180" s="533"/>
      <c r="JF180" s="533"/>
      <c r="JG180" s="533"/>
      <c r="JH180" s="533"/>
      <c r="JI180" s="533"/>
      <c r="JJ180" s="532"/>
      <c r="JK180" s="533"/>
      <c r="JL180" s="533"/>
      <c r="JM180" s="533"/>
      <c r="JN180" s="533"/>
      <c r="JO180" s="533"/>
      <c r="JP180" s="532"/>
      <c r="JQ180" s="533"/>
      <c r="JR180" s="533"/>
      <c r="JS180" s="533"/>
      <c r="JT180" s="533"/>
      <c r="JU180" s="533"/>
      <c r="JV180" s="532"/>
      <c r="JW180" s="533"/>
      <c r="JX180" s="533"/>
      <c r="JY180" s="533"/>
      <c r="JZ180" s="533"/>
      <c r="KA180" s="533"/>
      <c r="KB180" s="532"/>
      <c r="KC180" s="533"/>
      <c r="KD180" s="533"/>
      <c r="KE180" s="533"/>
      <c r="KF180" s="533"/>
      <c r="KG180" s="533"/>
      <c r="KH180" s="532"/>
      <c r="KI180" s="533"/>
      <c r="KJ180" s="533"/>
      <c r="KK180" s="533"/>
      <c r="KL180" s="533"/>
      <c r="KM180" s="533"/>
      <c r="KN180" s="532"/>
      <c r="KO180" s="533"/>
      <c r="KP180" s="533"/>
      <c r="KQ180" s="533"/>
      <c r="KR180" s="533"/>
      <c r="KS180" s="533"/>
      <c r="KT180" s="532"/>
      <c r="KU180" s="533"/>
      <c r="KV180" s="533"/>
      <c r="KW180" s="533"/>
      <c r="KX180" s="533"/>
      <c r="KY180" s="533"/>
      <c r="KZ180" s="532"/>
      <c r="LA180" s="533"/>
      <c r="LB180" s="533"/>
      <c r="LC180" s="533"/>
      <c r="LD180" s="533"/>
      <c r="LE180" s="533"/>
      <c r="LF180" s="532"/>
      <c r="LG180" s="533"/>
      <c r="LH180" s="533"/>
      <c r="LI180" s="533"/>
      <c r="LJ180" s="533"/>
      <c r="LK180" s="533"/>
      <c r="LL180" s="532"/>
      <c r="LM180" s="533"/>
      <c r="LN180" s="533"/>
      <c r="LO180" s="533"/>
      <c r="LP180" s="533"/>
      <c r="LQ180" s="533"/>
      <c r="LR180" s="532"/>
      <c r="LS180" s="533"/>
      <c r="LT180" s="533"/>
      <c r="LU180" s="533"/>
      <c r="LV180" s="533"/>
      <c r="LW180" s="533"/>
      <c r="LX180" s="532"/>
      <c r="LY180" s="533"/>
      <c r="LZ180" s="533"/>
      <c r="MA180" s="533"/>
      <c r="MB180" s="533"/>
      <c r="MC180" s="533"/>
      <c r="MD180" s="532"/>
      <c r="ME180" s="533"/>
      <c r="MF180" s="533"/>
      <c r="MG180" s="533"/>
      <c r="MH180" s="533"/>
      <c r="MI180" s="533"/>
      <c r="MJ180" s="532"/>
      <c r="MK180" s="533"/>
      <c r="ML180" s="533"/>
      <c r="MM180" s="533"/>
      <c r="MN180" s="533"/>
      <c r="MO180" s="533"/>
      <c r="MP180" s="532"/>
      <c r="MQ180" s="533"/>
      <c r="MR180" s="533"/>
      <c r="MS180" s="533"/>
      <c r="MT180" s="533"/>
      <c r="MU180" s="533"/>
      <c r="MV180" s="532"/>
      <c r="MW180" s="533"/>
      <c r="MX180" s="533"/>
      <c r="MY180" s="533"/>
      <c r="MZ180" s="533"/>
      <c r="NA180" s="533"/>
      <c r="NB180" s="532"/>
      <c r="NC180" s="533"/>
      <c r="ND180" s="533"/>
      <c r="NE180" s="533"/>
      <c r="NF180" s="533"/>
      <c r="NG180" s="533"/>
      <c r="NH180" s="532"/>
      <c r="NI180" s="533"/>
      <c r="NJ180" s="533"/>
      <c r="NK180" s="533"/>
      <c r="NL180" s="533"/>
      <c r="NM180" s="533"/>
      <c r="NN180" s="532"/>
      <c r="NO180" s="533"/>
      <c r="NP180" s="533"/>
      <c r="NQ180" s="533"/>
      <c r="NR180" s="533"/>
      <c r="NS180" s="533"/>
      <c r="NT180" s="532"/>
      <c r="NU180" s="533"/>
      <c r="NV180" s="533"/>
      <c r="NW180" s="533"/>
      <c r="NX180" s="533"/>
      <c r="NY180" s="533"/>
      <c r="NZ180" s="532"/>
      <c r="OA180" s="533"/>
      <c r="OB180" s="533"/>
      <c r="OC180" s="533"/>
      <c r="OD180" s="533"/>
      <c r="OE180" s="533"/>
      <c r="OF180" s="532"/>
      <c r="OG180" s="533"/>
      <c r="OH180" s="533"/>
      <c r="OI180" s="533"/>
      <c r="OJ180" s="533"/>
      <c r="OK180" s="533"/>
      <c r="OL180" s="532"/>
      <c r="OM180" s="533"/>
      <c r="ON180" s="533"/>
      <c r="OO180" s="533"/>
      <c r="OP180" s="533"/>
      <c r="OQ180" s="533"/>
      <c r="OR180" s="532"/>
      <c r="OS180" s="533"/>
      <c r="OT180" s="533"/>
      <c r="OU180" s="533"/>
      <c r="OV180" s="533"/>
      <c r="OW180" s="533"/>
      <c r="OX180" s="532"/>
      <c r="OY180" s="533"/>
      <c r="OZ180" s="533"/>
      <c r="PA180" s="533"/>
      <c r="PB180" s="533"/>
      <c r="PC180" s="533"/>
      <c r="PD180" s="532"/>
      <c r="PE180" s="533"/>
      <c r="PF180" s="533"/>
      <c r="PG180" s="533"/>
      <c r="PH180" s="533"/>
      <c r="PI180" s="533"/>
      <c r="PJ180" s="532"/>
      <c r="PK180" s="533"/>
      <c r="PL180" s="533"/>
      <c r="PM180" s="533"/>
      <c r="PN180" s="533"/>
      <c r="PO180" s="533"/>
      <c r="PP180" s="532"/>
      <c r="PQ180" s="533"/>
      <c r="PR180" s="533"/>
      <c r="PS180" s="533"/>
      <c r="PT180" s="533"/>
      <c r="PU180" s="533"/>
      <c r="PV180" s="532"/>
      <c r="PW180" s="533"/>
      <c r="PX180" s="533"/>
      <c r="PY180" s="533"/>
      <c r="PZ180" s="533"/>
      <c r="QA180" s="533"/>
      <c r="QB180" s="532"/>
      <c r="QC180" s="533"/>
      <c r="QD180" s="533"/>
      <c r="QE180" s="533"/>
      <c r="QF180" s="533"/>
      <c r="QG180" s="533"/>
      <c r="QH180" s="532"/>
      <c r="QI180" s="533"/>
      <c r="QJ180" s="533"/>
      <c r="QK180" s="533"/>
      <c r="QL180" s="533"/>
      <c r="QM180" s="533"/>
      <c r="QN180" s="532"/>
      <c r="QO180" s="533"/>
      <c r="QP180" s="533"/>
      <c r="QQ180" s="533"/>
      <c r="QR180" s="533"/>
      <c r="QS180" s="533"/>
      <c r="QT180" s="532"/>
      <c r="QU180" s="533"/>
      <c r="QV180" s="533"/>
      <c r="QW180" s="533"/>
      <c r="QX180" s="533"/>
      <c r="QY180" s="533"/>
      <c r="QZ180" s="532"/>
      <c r="RA180" s="533"/>
      <c r="RB180" s="533"/>
      <c r="RC180" s="533"/>
      <c r="RD180" s="533"/>
      <c r="RE180" s="533"/>
      <c r="RF180" s="532"/>
      <c r="RG180" s="533"/>
      <c r="RH180" s="533"/>
      <c r="RI180" s="533"/>
      <c r="RJ180" s="533"/>
      <c r="RK180" s="533"/>
      <c r="RL180" s="532"/>
      <c r="RM180" s="533"/>
      <c r="RN180" s="533"/>
      <c r="RO180" s="533"/>
      <c r="RP180" s="533"/>
      <c r="RQ180" s="533"/>
      <c r="RR180" s="532"/>
      <c r="RS180" s="533"/>
      <c r="RT180" s="533"/>
      <c r="RU180" s="533"/>
      <c r="RV180" s="533"/>
      <c r="RW180" s="533"/>
      <c r="RX180" s="532"/>
      <c r="RY180" s="533"/>
      <c r="RZ180" s="533"/>
      <c r="SA180" s="533"/>
      <c r="SB180" s="533"/>
      <c r="SC180" s="533"/>
      <c r="SD180" s="532"/>
      <c r="SE180" s="533"/>
      <c r="SF180" s="533"/>
      <c r="SG180" s="533"/>
      <c r="SH180" s="533"/>
      <c r="SI180" s="533"/>
      <c r="SJ180" s="532"/>
      <c r="SK180" s="533"/>
      <c r="SL180" s="533"/>
      <c r="SM180" s="533"/>
      <c r="SN180" s="533"/>
      <c r="SO180" s="533"/>
      <c r="SP180" s="532"/>
      <c r="SQ180" s="533"/>
      <c r="SR180" s="533"/>
      <c r="SS180" s="533"/>
      <c r="ST180" s="533"/>
      <c r="SU180" s="533"/>
      <c r="SV180" s="532"/>
      <c r="SW180" s="533"/>
      <c r="SX180" s="533"/>
      <c r="SY180" s="533"/>
      <c r="SZ180" s="533"/>
      <c r="TA180" s="533"/>
      <c r="TB180" s="532"/>
      <c r="TC180" s="533"/>
      <c r="TD180" s="533"/>
      <c r="TE180" s="533"/>
      <c r="TF180" s="533"/>
      <c r="TG180" s="533"/>
      <c r="TH180" s="532"/>
      <c r="TI180" s="533"/>
      <c r="TJ180" s="533"/>
      <c r="TK180" s="533"/>
      <c r="TL180" s="533"/>
      <c r="TM180" s="533"/>
      <c r="TN180" s="532"/>
      <c r="TO180" s="533"/>
      <c r="TP180" s="533"/>
      <c r="TQ180" s="533"/>
      <c r="TR180" s="533"/>
      <c r="TS180" s="533"/>
      <c r="TT180" s="532"/>
      <c r="TU180" s="533"/>
      <c r="TV180" s="533"/>
      <c r="TW180" s="533"/>
      <c r="TX180" s="533"/>
      <c r="TY180" s="533"/>
      <c r="TZ180" s="532"/>
      <c r="UA180" s="533"/>
      <c r="UB180" s="533"/>
      <c r="UC180" s="533"/>
      <c r="UD180" s="533"/>
      <c r="UE180" s="533"/>
      <c r="UF180" s="532"/>
      <c r="UG180" s="533"/>
      <c r="UH180" s="533"/>
      <c r="UI180" s="533"/>
      <c r="UJ180" s="533"/>
      <c r="UK180" s="533"/>
      <c r="UL180" s="532"/>
      <c r="UM180" s="533"/>
      <c r="UN180" s="533"/>
      <c r="UO180" s="533"/>
      <c r="UP180" s="533"/>
      <c r="UQ180" s="533"/>
      <c r="UR180" s="532"/>
      <c r="US180" s="533"/>
      <c r="UT180" s="533"/>
      <c r="UU180" s="533"/>
      <c r="UV180" s="533"/>
      <c r="UW180" s="533"/>
      <c r="UX180" s="532"/>
      <c r="UY180" s="533"/>
      <c r="UZ180" s="533"/>
      <c r="VA180" s="533"/>
      <c r="VB180" s="533"/>
      <c r="VC180" s="533"/>
      <c r="VD180" s="532"/>
      <c r="VE180" s="533"/>
      <c r="VF180" s="533"/>
      <c r="VG180" s="533"/>
      <c r="VH180" s="533"/>
      <c r="VI180" s="533"/>
      <c r="VJ180" s="532"/>
      <c r="VK180" s="533"/>
      <c r="VL180" s="533"/>
      <c r="VM180" s="533"/>
      <c r="VN180" s="533"/>
      <c r="VO180" s="533"/>
      <c r="VP180" s="532"/>
      <c r="VQ180" s="533"/>
      <c r="VR180" s="533"/>
      <c r="VS180" s="533"/>
      <c r="VT180" s="533"/>
      <c r="VU180" s="533"/>
      <c r="VV180" s="532"/>
      <c r="VW180" s="533"/>
      <c r="VX180" s="533"/>
      <c r="VY180" s="533"/>
      <c r="VZ180" s="533"/>
      <c r="WA180" s="533"/>
      <c r="WB180" s="532"/>
      <c r="WC180" s="533"/>
      <c r="WD180" s="533"/>
      <c r="WE180" s="533"/>
      <c r="WF180" s="533"/>
      <c r="WG180" s="533"/>
      <c r="WH180" s="532"/>
      <c r="WI180" s="533"/>
      <c r="WJ180" s="533"/>
      <c r="WK180" s="533"/>
      <c r="WL180" s="533"/>
      <c r="WM180" s="533"/>
      <c r="WN180" s="532"/>
      <c r="WO180" s="533"/>
      <c r="WP180" s="533"/>
      <c r="WQ180" s="533"/>
      <c r="WR180" s="533"/>
      <c r="WS180" s="533"/>
      <c r="WT180" s="532"/>
      <c r="WU180" s="533"/>
      <c r="WV180" s="533"/>
      <c r="WW180" s="533"/>
      <c r="WX180" s="533"/>
      <c r="WY180" s="533"/>
      <c r="WZ180" s="532"/>
      <c r="XA180" s="533"/>
      <c r="XB180" s="533"/>
      <c r="XC180" s="533"/>
      <c r="XD180" s="533"/>
      <c r="XE180" s="533"/>
      <c r="XF180" s="532"/>
      <c r="XG180" s="533"/>
      <c r="XH180" s="533"/>
      <c r="XI180" s="533"/>
      <c r="XJ180" s="533"/>
      <c r="XK180" s="533"/>
      <c r="XL180" s="532"/>
      <c r="XM180" s="533"/>
      <c r="XN180" s="533"/>
      <c r="XO180" s="533"/>
      <c r="XP180" s="533"/>
      <c r="XQ180" s="533"/>
      <c r="XR180" s="532"/>
      <c r="XS180" s="533"/>
      <c r="XT180" s="533"/>
      <c r="XU180" s="533"/>
      <c r="XV180" s="533"/>
      <c r="XW180" s="533"/>
      <c r="XX180" s="532"/>
      <c r="XY180" s="533"/>
      <c r="XZ180" s="533"/>
      <c r="YA180" s="533"/>
      <c r="YB180" s="533"/>
      <c r="YC180" s="533"/>
      <c r="YD180" s="532"/>
      <c r="YE180" s="533"/>
      <c r="YF180" s="533"/>
      <c r="YG180" s="533"/>
      <c r="YH180" s="533"/>
      <c r="YI180" s="533"/>
      <c r="YJ180" s="532"/>
      <c r="YK180" s="533"/>
      <c r="YL180" s="533"/>
      <c r="YM180" s="533"/>
      <c r="YN180" s="533"/>
      <c r="YO180" s="533"/>
      <c r="YP180" s="532"/>
      <c r="YQ180" s="533"/>
      <c r="YR180" s="533"/>
      <c r="YS180" s="533"/>
      <c r="YT180" s="533"/>
      <c r="YU180" s="533"/>
      <c r="YV180" s="532"/>
      <c r="YW180" s="533"/>
      <c r="YX180" s="533"/>
      <c r="YY180" s="533"/>
      <c r="YZ180" s="533"/>
      <c r="ZA180" s="533"/>
      <c r="ZB180" s="532"/>
      <c r="ZC180" s="533"/>
      <c r="ZD180" s="533"/>
      <c r="ZE180" s="533"/>
      <c r="ZF180" s="533"/>
      <c r="ZG180" s="533"/>
      <c r="ZH180" s="532"/>
      <c r="ZI180" s="533"/>
      <c r="ZJ180" s="533"/>
      <c r="ZK180" s="533"/>
      <c r="ZL180" s="533"/>
      <c r="ZM180" s="533"/>
      <c r="ZN180" s="532"/>
      <c r="ZO180" s="533"/>
      <c r="ZP180" s="533"/>
      <c r="ZQ180" s="533"/>
      <c r="ZR180" s="533"/>
      <c r="ZS180" s="533"/>
      <c r="ZT180" s="532"/>
      <c r="ZU180" s="533"/>
      <c r="ZV180" s="533"/>
      <c r="ZW180" s="533"/>
      <c r="ZX180" s="533"/>
      <c r="ZY180" s="533"/>
      <c r="ZZ180" s="532"/>
      <c r="AAA180" s="533"/>
      <c r="AAB180" s="533"/>
      <c r="AAC180" s="533"/>
      <c r="AAD180" s="533"/>
      <c r="AAE180" s="533"/>
      <c r="AAF180" s="532"/>
      <c r="AAG180" s="533"/>
      <c r="AAH180" s="533"/>
      <c r="AAI180" s="533"/>
      <c r="AAJ180" s="533"/>
      <c r="AAK180" s="533"/>
      <c r="AAL180" s="532"/>
      <c r="AAM180" s="533"/>
      <c r="AAN180" s="533"/>
      <c r="AAO180" s="533"/>
      <c r="AAP180" s="533"/>
      <c r="AAQ180" s="533"/>
      <c r="AAR180" s="532"/>
      <c r="AAS180" s="533"/>
      <c r="AAT180" s="533"/>
      <c r="AAU180" s="533"/>
      <c r="AAV180" s="533"/>
      <c r="AAW180" s="533"/>
      <c r="AAX180" s="532"/>
      <c r="AAY180" s="533"/>
      <c r="AAZ180" s="533"/>
      <c r="ABA180" s="533"/>
      <c r="ABB180" s="533"/>
      <c r="ABC180" s="533"/>
      <c r="ABD180" s="532"/>
      <c r="ABE180" s="533"/>
      <c r="ABF180" s="533"/>
      <c r="ABG180" s="533"/>
      <c r="ABH180" s="533"/>
      <c r="ABI180" s="533"/>
      <c r="ABJ180" s="532"/>
      <c r="ABK180" s="533"/>
      <c r="ABL180" s="533"/>
      <c r="ABM180" s="533"/>
      <c r="ABN180" s="533"/>
      <c r="ABO180" s="533"/>
      <c r="ABP180" s="532"/>
      <c r="ABQ180" s="533"/>
      <c r="ABR180" s="533"/>
      <c r="ABS180" s="533"/>
      <c r="ABT180" s="533"/>
      <c r="ABU180" s="533"/>
      <c r="ABV180" s="532"/>
      <c r="ABW180" s="533"/>
      <c r="ABX180" s="533"/>
      <c r="ABY180" s="533"/>
      <c r="ABZ180" s="533"/>
      <c r="ACA180" s="533"/>
      <c r="ACB180" s="532"/>
      <c r="ACC180" s="533"/>
      <c r="ACD180" s="533"/>
      <c r="ACE180" s="533"/>
      <c r="ACF180" s="533"/>
      <c r="ACG180" s="533"/>
      <c r="ACH180" s="532"/>
      <c r="ACI180" s="533"/>
      <c r="ACJ180" s="533"/>
      <c r="ACK180" s="533"/>
      <c r="ACL180" s="533"/>
      <c r="ACM180" s="533"/>
      <c r="ACN180" s="532"/>
      <c r="ACO180" s="533"/>
      <c r="ACP180" s="533"/>
      <c r="ACQ180" s="533"/>
      <c r="ACR180" s="533"/>
      <c r="ACS180" s="533"/>
      <c r="ACT180" s="532"/>
      <c r="ACU180" s="533"/>
      <c r="ACV180" s="533"/>
      <c r="ACW180" s="533"/>
      <c r="ACX180" s="533"/>
      <c r="ACY180" s="533"/>
      <c r="ACZ180" s="532"/>
      <c r="ADA180" s="533"/>
      <c r="ADB180" s="533"/>
      <c r="ADC180" s="533"/>
      <c r="ADD180" s="533"/>
      <c r="ADE180" s="533"/>
      <c r="ADF180" s="532"/>
      <c r="ADG180" s="533"/>
      <c r="ADH180" s="533"/>
      <c r="ADI180" s="533"/>
      <c r="ADJ180" s="533"/>
      <c r="ADK180" s="533"/>
      <c r="ADL180" s="532"/>
      <c r="ADM180" s="533"/>
      <c r="ADN180" s="533"/>
      <c r="ADO180" s="533"/>
      <c r="ADP180" s="533"/>
      <c r="ADQ180" s="533"/>
      <c r="ADR180" s="532"/>
      <c r="ADS180" s="533"/>
      <c r="ADT180" s="533"/>
      <c r="ADU180" s="533"/>
      <c r="ADV180" s="533"/>
      <c r="ADW180" s="533"/>
      <c r="ADX180" s="532"/>
      <c r="ADY180" s="533"/>
      <c r="ADZ180" s="533"/>
      <c r="AEA180" s="533"/>
      <c r="AEB180" s="533"/>
      <c r="AEC180" s="533"/>
      <c r="AED180" s="532"/>
      <c r="AEE180" s="533"/>
      <c r="AEF180" s="533"/>
      <c r="AEG180" s="533"/>
      <c r="AEH180" s="533"/>
      <c r="AEI180" s="533"/>
      <c r="AEJ180" s="532"/>
      <c r="AEK180" s="533"/>
      <c r="AEL180" s="533"/>
      <c r="AEM180" s="533"/>
      <c r="AEN180" s="533"/>
      <c r="AEO180" s="533"/>
      <c r="AEP180" s="532"/>
      <c r="AEQ180" s="533"/>
      <c r="AER180" s="533"/>
      <c r="AES180" s="533"/>
      <c r="AET180" s="533"/>
      <c r="AEU180" s="533"/>
      <c r="AEV180" s="532"/>
      <c r="AEW180" s="533"/>
      <c r="AEX180" s="533"/>
      <c r="AEY180" s="533"/>
      <c r="AEZ180" s="533"/>
      <c r="AFA180" s="533"/>
      <c r="AFB180" s="532"/>
      <c r="AFC180" s="533"/>
      <c r="AFD180" s="533"/>
      <c r="AFE180" s="533"/>
      <c r="AFF180" s="533"/>
      <c r="AFG180" s="533"/>
      <c r="AFH180" s="532"/>
      <c r="AFI180" s="533"/>
      <c r="AFJ180" s="533"/>
      <c r="AFK180" s="533"/>
      <c r="AFL180" s="533"/>
      <c r="AFM180" s="533"/>
      <c r="AFN180" s="532"/>
      <c r="AFO180" s="533"/>
      <c r="AFP180" s="533"/>
      <c r="AFQ180" s="533"/>
      <c r="AFR180" s="533"/>
      <c r="AFS180" s="533"/>
      <c r="AFT180" s="532"/>
      <c r="AFU180" s="533"/>
      <c r="AFV180" s="533"/>
      <c r="AFW180" s="533"/>
      <c r="AFX180" s="533"/>
      <c r="AFY180" s="533"/>
      <c r="AFZ180" s="532"/>
      <c r="AGA180" s="533"/>
      <c r="AGB180" s="533"/>
      <c r="AGC180" s="533"/>
      <c r="AGD180" s="533"/>
      <c r="AGE180" s="533"/>
      <c r="AGF180" s="532"/>
      <c r="AGG180" s="533"/>
      <c r="AGH180" s="533"/>
      <c r="AGI180" s="533"/>
      <c r="AGJ180" s="533"/>
      <c r="AGK180" s="533"/>
      <c r="AGL180" s="532"/>
      <c r="AGM180" s="533"/>
      <c r="AGN180" s="533"/>
      <c r="AGO180" s="533"/>
      <c r="AGP180" s="533"/>
      <c r="AGQ180" s="533"/>
      <c r="AGR180" s="532"/>
      <c r="AGS180" s="533"/>
      <c r="AGT180" s="533"/>
      <c r="AGU180" s="533"/>
      <c r="AGV180" s="533"/>
      <c r="AGW180" s="533"/>
      <c r="AGX180" s="532"/>
      <c r="AGY180" s="533"/>
      <c r="AGZ180" s="533"/>
      <c r="AHA180" s="533"/>
      <c r="AHB180" s="533"/>
      <c r="AHC180" s="533"/>
      <c r="AHD180" s="532"/>
      <c r="AHE180" s="533"/>
      <c r="AHF180" s="533"/>
      <c r="AHG180" s="533"/>
      <c r="AHH180" s="533"/>
      <c r="AHI180" s="533"/>
      <c r="AHJ180" s="532"/>
      <c r="AHK180" s="533"/>
      <c r="AHL180" s="533"/>
      <c r="AHM180" s="533"/>
      <c r="AHN180" s="533"/>
      <c r="AHO180" s="533"/>
      <c r="AHP180" s="532"/>
      <c r="AHQ180" s="533"/>
      <c r="AHR180" s="533"/>
      <c r="AHS180" s="533"/>
      <c r="AHT180" s="533"/>
      <c r="AHU180" s="533"/>
      <c r="AHV180" s="532"/>
      <c r="AHW180" s="533"/>
      <c r="AHX180" s="533"/>
      <c r="AHY180" s="533"/>
      <c r="AHZ180" s="533"/>
      <c r="AIA180" s="533"/>
      <c r="AIB180" s="532"/>
      <c r="AIC180" s="533"/>
      <c r="AID180" s="533"/>
      <c r="AIE180" s="533"/>
      <c r="AIF180" s="533"/>
      <c r="AIG180" s="533"/>
      <c r="AIH180" s="532"/>
      <c r="AII180" s="533"/>
      <c r="AIJ180" s="533"/>
      <c r="AIK180" s="533"/>
      <c r="AIL180" s="533"/>
      <c r="AIM180" s="533"/>
      <c r="AIN180" s="532"/>
      <c r="AIO180" s="533"/>
      <c r="AIP180" s="533"/>
      <c r="AIQ180" s="533"/>
      <c r="AIR180" s="533"/>
      <c r="AIS180" s="533"/>
      <c r="AIT180" s="532"/>
      <c r="AIU180" s="533"/>
      <c r="AIV180" s="533"/>
      <c r="AIW180" s="533"/>
      <c r="AIX180" s="533"/>
      <c r="AIY180" s="533"/>
      <c r="AIZ180" s="532"/>
      <c r="AJA180" s="533"/>
      <c r="AJB180" s="533"/>
      <c r="AJC180" s="533"/>
      <c r="AJD180" s="533"/>
      <c r="AJE180" s="533"/>
      <c r="AJF180" s="532"/>
      <c r="AJG180" s="533"/>
      <c r="AJH180" s="533"/>
      <c r="AJI180" s="533"/>
      <c r="AJJ180" s="533"/>
      <c r="AJK180" s="533"/>
      <c r="AJL180" s="532"/>
      <c r="AJM180" s="533"/>
      <c r="AJN180" s="533"/>
      <c r="AJO180" s="533"/>
      <c r="AJP180" s="533"/>
      <c r="AJQ180" s="533"/>
      <c r="AJR180" s="532"/>
      <c r="AJS180" s="533"/>
      <c r="AJT180" s="533"/>
      <c r="AJU180" s="533"/>
      <c r="AJV180" s="533"/>
      <c r="AJW180" s="533"/>
      <c r="AJX180" s="532"/>
      <c r="AJY180" s="533"/>
      <c r="AJZ180" s="533"/>
      <c r="AKA180" s="533"/>
      <c r="AKB180" s="533"/>
      <c r="AKC180" s="533"/>
      <c r="AKD180" s="532"/>
      <c r="AKE180" s="533"/>
      <c r="AKF180" s="533"/>
      <c r="AKG180" s="533"/>
      <c r="AKH180" s="533"/>
      <c r="AKI180" s="533"/>
      <c r="AKJ180" s="532"/>
      <c r="AKK180" s="533"/>
      <c r="AKL180" s="533"/>
      <c r="AKM180" s="533"/>
      <c r="AKN180" s="533"/>
      <c r="AKO180" s="533"/>
      <c r="AKP180" s="532"/>
      <c r="AKQ180" s="533"/>
      <c r="AKR180" s="533"/>
      <c r="AKS180" s="533"/>
      <c r="AKT180" s="533"/>
      <c r="AKU180" s="533"/>
      <c r="AKV180" s="532"/>
      <c r="AKW180" s="533"/>
      <c r="AKX180" s="533"/>
      <c r="AKY180" s="533"/>
      <c r="AKZ180" s="533"/>
      <c r="ALA180" s="533"/>
      <c r="ALB180" s="532"/>
      <c r="ALC180" s="533"/>
      <c r="ALD180" s="533"/>
      <c r="ALE180" s="533"/>
      <c r="ALF180" s="533"/>
      <c r="ALG180" s="533"/>
      <c r="ALH180" s="532"/>
      <c r="ALI180" s="533"/>
      <c r="ALJ180" s="533"/>
      <c r="ALK180" s="533"/>
      <c r="ALL180" s="533"/>
      <c r="ALM180" s="533"/>
      <c r="ALN180" s="532"/>
      <c r="ALO180" s="533"/>
      <c r="ALP180" s="533"/>
      <c r="ALQ180" s="533"/>
      <c r="ALR180" s="533"/>
      <c r="ALS180" s="533"/>
      <c r="ALT180" s="532"/>
      <c r="ALU180" s="533"/>
      <c r="ALV180" s="533"/>
      <c r="ALW180" s="533"/>
      <c r="ALX180" s="533"/>
      <c r="ALY180" s="533"/>
      <c r="ALZ180" s="532"/>
      <c r="AMA180" s="533"/>
      <c r="AMB180" s="533"/>
      <c r="AMC180" s="533"/>
      <c r="AMD180" s="533"/>
      <c r="AME180" s="533"/>
      <c r="AMF180" s="532"/>
      <c r="AMG180" s="533"/>
      <c r="AMH180" s="533"/>
      <c r="AMI180" s="533"/>
      <c r="AMJ180" s="533"/>
      <c r="AMK180" s="533"/>
      <c r="AML180" s="532"/>
      <c r="AMM180" s="533"/>
      <c r="AMN180" s="533"/>
      <c r="AMO180" s="533"/>
      <c r="AMP180" s="533"/>
      <c r="AMQ180" s="533"/>
      <c r="AMR180" s="532"/>
      <c r="AMS180" s="533"/>
      <c r="AMT180" s="533"/>
      <c r="AMU180" s="533"/>
      <c r="AMV180" s="533"/>
      <c r="AMW180" s="533"/>
      <c r="AMX180" s="532"/>
      <c r="AMY180" s="533"/>
      <c r="AMZ180" s="533"/>
      <c r="ANA180" s="533"/>
      <c r="ANB180" s="533"/>
      <c r="ANC180" s="533"/>
      <c r="AND180" s="532"/>
      <c r="ANE180" s="533"/>
      <c r="ANF180" s="533"/>
      <c r="ANG180" s="533"/>
      <c r="ANH180" s="533"/>
      <c r="ANI180" s="533"/>
      <c r="ANJ180" s="532"/>
      <c r="ANK180" s="533"/>
      <c r="ANL180" s="533"/>
      <c r="ANM180" s="533"/>
      <c r="ANN180" s="533"/>
      <c r="ANO180" s="533"/>
      <c r="ANP180" s="532"/>
      <c r="ANQ180" s="533"/>
      <c r="ANR180" s="533"/>
      <c r="ANS180" s="533"/>
      <c r="ANT180" s="533"/>
      <c r="ANU180" s="533"/>
      <c r="ANV180" s="532"/>
      <c r="ANW180" s="533"/>
      <c r="ANX180" s="533"/>
      <c r="ANY180" s="533"/>
      <c r="ANZ180" s="533"/>
      <c r="AOA180" s="533"/>
      <c r="AOB180" s="532"/>
      <c r="AOC180" s="533"/>
      <c r="AOD180" s="533"/>
      <c r="AOE180" s="533"/>
      <c r="AOF180" s="533"/>
      <c r="AOG180" s="533"/>
      <c r="AOH180" s="532"/>
      <c r="AOI180" s="533"/>
      <c r="AOJ180" s="533"/>
      <c r="AOK180" s="533"/>
      <c r="AOL180" s="533"/>
      <c r="AOM180" s="533"/>
      <c r="AON180" s="532"/>
      <c r="AOO180" s="533"/>
      <c r="AOP180" s="533"/>
      <c r="AOQ180" s="533"/>
      <c r="AOR180" s="533"/>
      <c r="AOS180" s="533"/>
      <c r="AOT180" s="532"/>
      <c r="AOU180" s="533"/>
      <c r="AOV180" s="533"/>
      <c r="AOW180" s="533"/>
      <c r="AOX180" s="533"/>
      <c r="AOY180" s="533"/>
      <c r="AOZ180" s="532"/>
      <c r="APA180" s="533"/>
      <c r="APB180" s="533"/>
      <c r="APC180" s="533"/>
      <c r="APD180" s="533"/>
      <c r="APE180" s="533"/>
      <c r="APF180" s="532"/>
      <c r="APG180" s="533"/>
      <c r="APH180" s="533"/>
      <c r="API180" s="533"/>
      <c r="APJ180" s="533"/>
      <c r="APK180" s="533"/>
      <c r="APL180" s="532"/>
      <c r="APM180" s="533"/>
      <c r="APN180" s="533"/>
      <c r="APO180" s="533"/>
      <c r="APP180" s="533"/>
      <c r="APQ180" s="533"/>
      <c r="APR180" s="532"/>
      <c r="APS180" s="533"/>
      <c r="APT180" s="533"/>
      <c r="APU180" s="533"/>
      <c r="APV180" s="533"/>
      <c r="APW180" s="533"/>
      <c r="APX180" s="532"/>
      <c r="APY180" s="533"/>
      <c r="APZ180" s="533"/>
      <c r="AQA180" s="533"/>
      <c r="AQB180" s="533"/>
      <c r="AQC180" s="533"/>
      <c r="AQD180" s="532"/>
      <c r="AQE180" s="533"/>
      <c r="AQF180" s="533"/>
      <c r="AQG180" s="533"/>
      <c r="AQH180" s="533"/>
      <c r="AQI180" s="533"/>
      <c r="AQJ180" s="532"/>
      <c r="AQK180" s="533"/>
      <c r="AQL180" s="533"/>
      <c r="AQM180" s="533"/>
      <c r="AQN180" s="533"/>
      <c r="AQO180" s="533"/>
      <c r="AQP180" s="532"/>
      <c r="AQQ180" s="533"/>
      <c r="AQR180" s="533"/>
      <c r="AQS180" s="533"/>
      <c r="AQT180" s="533"/>
      <c r="AQU180" s="533"/>
      <c r="AQV180" s="532"/>
      <c r="AQW180" s="533"/>
      <c r="AQX180" s="533"/>
      <c r="AQY180" s="533"/>
      <c r="AQZ180" s="533"/>
      <c r="ARA180" s="533"/>
      <c r="ARB180" s="532"/>
      <c r="ARC180" s="533"/>
      <c r="ARD180" s="533"/>
      <c r="ARE180" s="533"/>
      <c r="ARF180" s="533"/>
      <c r="ARG180" s="533"/>
      <c r="ARH180" s="532"/>
      <c r="ARI180" s="533"/>
      <c r="ARJ180" s="533"/>
      <c r="ARK180" s="533"/>
      <c r="ARL180" s="533"/>
      <c r="ARM180" s="533"/>
      <c r="ARN180" s="532"/>
      <c r="ARO180" s="533"/>
      <c r="ARP180" s="533"/>
      <c r="ARQ180" s="533"/>
      <c r="ARR180" s="533"/>
      <c r="ARS180" s="533"/>
      <c r="ART180" s="532"/>
      <c r="ARU180" s="533"/>
      <c r="ARV180" s="533"/>
      <c r="ARW180" s="533"/>
      <c r="ARX180" s="533"/>
      <c r="ARY180" s="533"/>
      <c r="ARZ180" s="532"/>
      <c r="ASA180" s="533"/>
      <c r="ASB180" s="533"/>
      <c r="ASC180" s="533"/>
      <c r="ASD180" s="533"/>
      <c r="ASE180" s="533"/>
      <c r="ASF180" s="532"/>
      <c r="ASG180" s="533"/>
      <c r="ASH180" s="533"/>
      <c r="ASI180" s="533"/>
      <c r="ASJ180" s="533"/>
      <c r="ASK180" s="533"/>
      <c r="ASL180" s="532"/>
      <c r="ASM180" s="533"/>
      <c r="ASN180" s="533"/>
      <c r="ASO180" s="533"/>
      <c r="ASP180" s="533"/>
      <c r="ASQ180" s="533"/>
      <c r="ASR180" s="532"/>
      <c r="ASS180" s="533"/>
      <c r="AST180" s="533"/>
      <c r="ASU180" s="533"/>
      <c r="ASV180" s="533"/>
      <c r="ASW180" s="533"/>
      <c r="ASX180" s="532"/>
      <c r="ASY180" s="533"/>
      <c r="ASZ180" s="533"/>
      <c r="ATA180" s="533"/>
      <c r="ATB180" s="533"/>
      <c r="ATC180" s="533"/>
      <c r="ATD180" s="532"/>
      <c r="ATE180" s="533"/>
      <c r="ATF180" s="533"/>
      <c r="ATG180" s="533"/>
      <c r="ATH180" s="533"/>
      <c r="ATI180" s="533"/>
      <c r="ATJ180" s="532"/>
      <c r="ATK180" s="533"/>
      <c r="ATL180" s="533"/>
      <c r="ATM180" s="533"/>
      <c r="ATN180" s="533"/>
      <c r="ATO180" s="533"/>
      <c r="ATP180" s="532"/>
      <c r="ATQ180" s="533"/>
      <c r="ATR180" s="533"/>
      <c r="ATS180" s="533"/>
      <c r="ATT180" s="533"/>
      <c r="ATU180" s="533"/>
      <c r="ATV180" s="532"/>
      <c r="ATW180" s="533"/>
      <c r="ATX180" s="533"/>
      <c r="ATY180" s="533"/>
      <c r="ATZ180" s="533"/>
      <c r="AUA180" s="533"/>
      <c r="AUB180" s="532"/>
      <c r="AUC180" s="533"/>
      <c r="AUD180" s="533"/>
      <c r="AUE180" s="533"/>
      <c r="AUF180" s="533"/>
      <c r="AUG180" s="533"/>
      <c r="AUH180" s="532"/>
      <c r="AUI180" s="533"/>
      <c r="AUJ180" s="533"/>
      <c r="AUK180" s="533"/>
      <c r="AUL180" s="533"/>
      <c r="AUM180" s="533"/>
      <c r="AUN180" s="532"/>
      <c r="AUO180" s="533"/>
      <c r="AUP180" s="533"/>
      <c r="AUQ180" s="533"/>
      <c r="AUR180" s="533"/>
      <c r="AUS180" s="533"/>
      <c r="AUT180" s="532"/>
      <c r="AUU180" s="533"/>
      <c r="AUV180" s="533"/>
      <c r="AUW180" s="533"/>
      <c r="AUX180" s="533"/>
      <c r="AUY180" s="533"/>
      <c r="AUZ180" s="532"/>
      <c r="AVA180" s="533"/>
      <c r="AVB180" s="533"/>
      <c r="AVC180" s="533"/>
      <c r="AVD180" s="533"/>
      <c r="AVE180" s="533"/>
      <c r="AVF180" s="532"/>
      <c r="AVG180" s="533"/>
      <c r="AVH180" s="533"/>
      <c r="AVI180" s="533"/>
      <c r="AVJ180" s="533"/>
      <c r="AVK180" s="533"/>
      <c r="AVL180" s="532"/>
      <c r="AVM180" s="533"/>
      <c r="AVN180" s="533"/>
      <c r="AVO180" s="533"/>
      <c r="AVP180" s="533"/>
      <c r="AVQ180" s="533"/>
      <c r="AVR180" s="532"/>
      <c r="AVS180" s="533"/>
      <c r="AVT180" s="533"/>
      <c r="AVU180" s="533"/>
      <c r="AVV180" s="533"/>
      <c r="AVW180" s="533"/>
      <c r="AVX180" s="532"/>
      <c r="AVY180" s="533"/>
      <c r="AVZ180" s="533"/>
      <c r="AWA180" s="533"/>
      <c r="AWB180" s="533"/>
      <c r="AWC180" s="533"/>
      <c r="AWD180" s="532"/>
      <c r="AWE180" s="533"/>
      <c r="AWF180" s="533"/>
      <c r="AWG180" s="533"/>
      <c r="AWH180" s="533"/>
      <c r="AWI180" s="533"/>
      <c r="AWJ180" s="532"/>
      <c r="AWK180" s="533"/>
      <c r="AWL180" s="533"/>
      <c r="AWM180" s="533"/>
      <c r="AWN180" s="533"/>
      <c r="AWO180" s="533"/>
      <c r="AWP180" s="532"/>
      <c r="AWQ180" s="533"/>
      <c r="AWR180" s="533"/>
      <c r="AWS180" s="533"/>
      <c r="AWT180" s="533"/>
      <c r="AWU180" s="533"/>
      <c r="AWV180" s="532"/>
      <c r="AWW180" s="533"/>
      <c r="AWX180" s="533"/>
      <c r="AWY180" s="533"/>
      <c r="AWZ180" s="533"/>
      <c r="AXA180" s="533"/>
      <c r="AXB180" s="532"/>
      <c r="AXC180" s="533"/>
      <c r="AXD180" s="533"/>
      <c r="AXE180" s="533"/>
      <c r="AXF180" s="533"/>
      <c r="AXG180" s="533"/>
      <c r="AXH180" s="532"/>
      <c r="AXI180" s="533"/>
      <c r="AXJ180" s="533"/>
      <c r="AXK180" s="533"/>
      <c r="AXL180" s="533"/>
      <c r="AXM180" s="533"/>
      <c r="AXN180" s="532"/>
      <c r="AXO180" s="533"/>
      <c r="AXP180" s="533"/>
      <c r="AXQ180" s="533"/>
      <c r="AXR180" s="533"/>
      <c r="AXS180" s="533"/>
      <c r="AXT180" s="532"/>
      <c r="AXU180" s="533"/>
      <c r="AXV180" s="533"/>
      <c r="AXW180" s="533"/>
      <c r="AXX180" s="533"/>
      <c r="AXY180" s="533"/>
      <c r="AXZ180" s="532"/>
      <c r="AYA180" s="533"/>
      <c r="AYB180" s="533"/>
      <c r="AYC180" s="533"/>
      <c r="AYD180" s="533"/>
      <c r="AYE180" s="533"/>
      <c r="AYF180" s="532"/>
      <c r="AYG180" s="533"/>
      <c r="AYH180" s="533"/>
      <c r="AYI180" s="533"/>
      <c r="AYJ180" s="533"/>
      <c r="AYK180" s="533"/>
      <c r="AYL180" s="532"/>
      <c r="AYM180" s="533"/>
      <c r="AYN180" s="533"/>
      <c r="AYO180" s="533"/>
      <c r="AYP180" s="533"/>
      <c r="AYQ180" s="533"/>
      <c r="AYR180" s="532"/>
      <c r="AYS180" s="533"/>
      <c r="AYT180" s="533"/>
      <c r="AYU180" s="533"/>
      <c r="AYV180" s="533"/>
      <c r="AYW180" s="533"/>
      <c r="AYX180" s="532"/>
      <c r="AYY180" s="533"/>
      <c r="AYZ180" s="533"/>
      <c r="AZA180" s="533"/>
      <c r="AZB180" s="533"/>
      <c r="AZC180" s="533"/>
      <c r="AZD180" s="532"/>
      <c r="AZE180" s="533"/>
      <c r="AZF180" s="533"/>
      <c r="AZG180" s="533"/>
      <c r="AZH180" s="533"/>
      <c r="AZI180" s="533"/>
      <c r="AZJ180" s="532"/>
      <c r="AZK180" s="533"/>
      <c r="AZL180" s="533"/>
      <c r="AZM180" s="533"/>
      <c r="AZN180" s="533"/>
      <c r="AZO180" s="533"/>
      <c r="AZP180" s="532"/>
      <c r="AZQ180" s="533"/>
      <c r="AZR180" s="533"/>
      <c r="AZS180" s="533"/>
      <c r="AZT180" s="533"/>
      <c r="AZU180" s="533"/>
      <c r="AZV180" s="532"/>
      <c r="AZW180" s="533"/>
      <c r="AZX180" s="533"/>
      <c r="AZY180" s="533"/>
      <c r="AZZ180" s="533"/>
      <c r="BAA180" s="533"/>
      <c r="BAB180" s="532"/>
      <c r="BAC180" s="533"/>
      <c r="BAD180" s="533"/>
      <c r="BAE180" s="533"/>
      <c r="BAF180" s="533"/>
      <c r="BAG180" s="533"/>
      <c r="BAH180" s="532"/>
      <c r="BAI180" s="533"/>
      <c r="BAJ180" s="533"/>
      <c r="BAK180" s="533"/>
      <c r="BAL180" s="533"/>
      <c r="BAM180" s="533"/>
      <c r="BAN180" s="532"/>
      <c r="BAO180" s="533"/>
      <c r="BAP180" s="533"/>
      <c r="BAQ180" s="533"/>
      <c r="BAR180" s="533"/>
      <c r="BAS180" s="533"/>
      <c r="BAT180" s="532"/>
      <c r="BAU180" s="533"/>
      <c r="BAV180" s="533"/>
      <c r="BAW180" s="533"/>
      <c r="BAX180" s="533"/>
      <c r="BAY180" s="533"/>
      <c r="BAZ180" s="532"/>
      <c r="BBA180" s="533"/>
      <c r="BBB180" s="533"/>
      <c r="BBC180" s="533"/>
      <c r="BBD180" s="533"/>
      <c r="BBE180" s="533"/>
      <c r="BBF180" s="532"/>
      <c r="BBG180" s="533"/>
      <c r="BBH180" s="533"/>
      <c r="BBI180" s="533"/>
      <c r="BBJ180" s="533"/>
      <c r="BBK180" s="533"/>
      <c r="BBL180" s="532"/>
      <c r="BBM180" s="533"/>
      <c r="BBN180" s="533"/>
      <c r="BBO180" s="533"/>
      <c r="BBP180" s="533"/>
      <c r="BBQ180" s="533"/>
      <c r="BBR180" s="532"/>
      <c r="BBS180" s="533"/>
      <c r="BBT180" s="533"/>
      <c r="BBU180" s="533"/>
      <c r="BBV180" s="533"/>
      <c r="BBW180" s="533"/>
      <c r="BBX180" s="532"/>
      <c r="BBY180" s="533"/>
      <c r="BBZ180" s="533"/>
      <c r="BCA180" s="533"/>
      <c r="BCB180" s="533"/>
      <c r="BCC180" s="533"/>
      <c r="BCD180" s="532"/>
      <c r="BCE180" s="533"/>
      <c r="BCF180" s="533"/>
      <c r="BCG180" s="533"/>
      <c r="BCH180" s="533"/>
      <c r="BCI180" s="533"/>
      <c r="BCJ180" s="532"/>
      <c r="BCK180" s="533"/>
      <c r="BCL180" s="533"/>
      <c r="BCM180" s="533"/>
      <c r="BCN180" s="533"/>
      <c r="BCO180" s="533"/>
      <c r="BCP180" s="532"/>
      <c r="BCQ180" s="533"/>
      <c r="BCR180" s="533"/>
      <c r="BCS180" s="533"/>
      <c r="BCT180" s="533"/>
      <c r="BCU180" s="533"/>
      <c r="BCV180" s="532"/>
      <c r="BCW180" s="533"/>
      <c r="BCX180" s="533"/>
      <c r="BCY180" s="533"/>
      <c r="BCZ180" s="533"/>
      <c r="BDA180" s="533"/>
      <c r="BDB180" s="532"/>
      <c r="BDC180" s="533"/>
      <c r="BDD180" s="533"/>
      <c r="BDE180" s="533"/>
      <c r="BDF180" s="533"/>
      <c r="BDG180" s="533"/>
      <c r="BDH180" s="532"/>
      <c r="BDI180" s="533"/>
      <c r="BDJ180" s="533"/>
      <c r="BDK180" s="533"/>
      <c r="BDL180" s="533"/>
      <c r="BDM180" s="533"/>
      <c r="BDN180" s="532"/>
      <c r="BDO180" s="533"/>
      <c r="BDP180" s="533"/>
      <c r="BDQ180" s="533"/>
      <c r="BDR180" s="533"/>
      <c r="BDS180" s="533"/>
      <c r="BDT180" s="532"/>
      <c r="BDU180" s="533"/>
      <c r="BDV180" s="533"/>
      <c r="BDW180" s="533"/>
      <c r="BDX180" s="533"/>
      <c r="BDY180" s="533"/>
      <c r="BDZ180" s="532"/>
      <c r="BEA180" s="533"/>
      <c r="BEB180" s="533"/>
      <c r="BEC180" s="533"/>
      <c r="BED180" s="533"/>
      <c r="BEE180" s="533"/>
      <c r="BEF180" s="532"/>
      <c r="BEG180" s="533"/>
      <c r="BEH180" s="533"/>
      <c r="BEI180" s="533"/>
      <c r="BEJ180" s="533"/>
      <c r="BEK180" s="533"/>
      <c r="BEL180" s="532"/>
      <c r="BEM180" s="533"/>
      <c r="BEN180" s="533"/>
      <c r="BEO180" s="533"/>
      <c r="BEP180" s="533"/>
      <c r="BEQ180" s="533"/>
      <c r="BER180" s="532"/>
      <c r="BES180" s="533"/>
      <c r="BET180" s="533"/>
      <c r="BEU180" s="533"/>
      <c r="BEV180" s="533"/>
      <c r="BEW180" s="533"/>
      <c r="BEX180" s="532"/>
      <c r="BEY180" s="533"/>
      <c r="BEZ180" s="533"/>
      <c r="BFA180" s="533"/>
      <c r="BFB180" s="533"/>
      <c r="BFC180" s="533"/>
      <c r="BFD180" s="532"/>
      <c r="BFE180" s="533"/>
      <c r="BFF180" s="533"/>
      <c r="BFG180" s="533"/>
      <c r="BFH180" s="533"/>
      <c r="BFI180" s="533"/>
      <c r="BFJ180" s="532"/>
      <c r="BFK180" s="533"/>
      <c r="BFL180" s="533"/>
      <c r="BFM180" s="533"/>
      <c r="BFN180" s="533"/>
      <c r="BFO180" s="533"/>
      <c r="BFP180" s="532"/>
      <c r="BFQ180" s="533"/>
      <c r="BFR180" s="533"/>
      <c r="BFS180" s="533"/>
      <c r="BFT180" s="533"/>
      <c r="BFU180" s="533"/>
      <c r="BFV180" s="532"/>
      <c r="BFW180" s="533"/>
      <c r="BFX180" s="533"/>
      <c r="BFY180" s="533"/>
      <c r="BFZ180" s="533"/>
      <c r="BGA180" s="533"/>
      <c r="BGB180" s="532"/>
      <c r="BGC180" s="533"/>
      <c r="BGD180" s="533"/>
      <c r="BGE180" s="533"/>
      <c r="BGF180" s="533"/>
      <c r="BGG180" s="533"/>
      <c r="BGH180" s="532"/>
      <c r="BGI180" s="533"/>
      <c r="BGJ180" s="533"/>
      <c r="BGK180" s="533"/>
      <c r="BGL180" s="533"/>
      <c r="BGM180" s="533"/>
      <c r="BGN180" s="532"/>
      <c r="BGO180" s="533"/>
      <c r="BGP180" s="533"/>
      <c r="BGQ180" s="533"/>
      <c r="BGR180" s="533"/>
      <c r="BGS180" s="533"/>
      <c r="BGT180" s="532"/>
      <c r="BGU180" s="533"/>
      <c r="BGV180" s="533"/>
      <c r="BGW180" s="533"/>
      <c r="BGX180" s="533"/>
      <c r="BGY180" s="533"/>
      <c r="BGZ180" s="532"/>
      <c r="BHA180" s="533"/>
      <c r="BHB180" s="533"/>
      <c r="BHC180" s="533"/>
      <c r="BHD180" s="533"/>
      <c r="BHE180" s="533"/>
      <c r="BHF180" s="532"/>
      <c r="BHG180" s="533"/>
      <c r="BHH180" s="533"/>
      <c r="BHI180" s="533"/>
      <c r="BHJ180" s="533"/>
      <c r="BHK180" s="533"/>
      <c r="BHL180" s="532"/>
      <c r="BHM180" s="533"/>
      <c r="BHN180" s="533"/>
      <c r="BHO180" s="533"/>
      <c r="BHP180" s="533"/>
      <c r="BHQ180" s="533"/>
      <c r="BHR180" s="532"/>
      <c r="BHS180" s="533"/>
      <c r="BHT180" s="533"/>
      <c r="BHU180" s="533"/>
      <c r="BHV180" s="533"/>
      <c r="BHW180" s="533"/>
      <c r="BHX180" s="532"/>
      <c r="BHY180" s="533"/>
      <c r="BHZ180" s="533"/>
      <c r="BIA180" s="533"/>
      <c r="BIB180" s="533"/>
      <c r="BIC180" s="533"/>
      <c r="BID180" s="532"/>
      <c r="BIE180" s="533"/>
      <c r="BIF180" s="533"/>
      <c r="BIG180" s="533"/>
      <c r="BIH180" s="533"/>
      <c r="BII180" s="533"/>
      <c r="BIJ180" s="532"/>
      <c r="BIK180" s="533"/>
      <c r="BIL180" s="533"/>
      <c r="BIM180" s="533"/>
      <c r="BIN180" s="533"/>
      <c r="BIO180" s="533"/>
      <c r="BIP180" s="532"/>
      <c r="BIQ180" s="533"/>
      <c r="BIR180" s="533"/>
      <c r="BIS180" s="533"/>
      <c r="BIT180" s="533"/>
      <c r="BIU180" s="533"/>
      <c r="BIV180" s="532"/>
      <c r="BIW180" s="533"/>
      <c r="BIX180" s="533"/>
      <c r="BIY180" s="533"/>
      <c r="BIZ180" s="533"/>
      <c r="BJA180" s="533"/>
      <c r="BJB180" s="532"/>
      <c r="BJC180" s="533"/>
      <c r="BJD180" s="533"/>
      <c r="BJE180" s="533"/>
      <c r="BJF180" s="533"/>
      <c r="BJG180" s="533"/>
      <c r="BJH180" s="532"/>
      <c r="BJI180" s="533"/>
      <c r="BJJ180" s="533"/>
      <c r="BJK180" s="533"/>
      <c r="BJL180" s="533"/>
      <c r="BJM180" s="533"/>
      <c r="BJN180" s="532"/>
      <c r="BJO180" s="533"/>
      <c r="BJP180" s="533"/>
      <c r="BJQ180" s="533"/>
      <c r="BJR180" s="533"/>
      <c r="BJS180" s="533"/>
      <c r="BJT180" s="532"/>
      <c r="BJU180" s="533"/>
      <c r="BJV180" s="533"/>
      <c r="BJW180" s="533"/>
      <c r="BJX180" s="533"/>
      <c r="BJY180" s="533"/>
      <c r="BJZ180" s="532"/>
      <c r="BKA180" s="533"/>
      <c r="BKB180" s="533"/>
      <c r="BKC180" s="533"/>
      <c r="BKD180" s="533"/>
      <c r="BKE180" s="533"/>
      <c r="BKF180" s="532"/>
      <c r="BKG180" s="533"/>
      <c r="BKH180" s="533"/>
      <c r="BKI180" s="533"/>
      <c r="BKJ180" s="533"/>
      <c r="BKK180" s="533"/>
      <c r="BKL180" s="532"/>
      <c r="BKM180" s="533"/>
      <c r="BKN180" s="533"/>
      <c r="BKO180" s="533"/>
      <c r="BKP180" s="533"/>
      <c r="BKQ180" s="533"/>
      <c r="BKR180" s="532"/>
      <c r="BKS180" s="533"/>
      <c r="BKT180" s="533"/>
      <c r="BKU180" s="533"/>
      <c r="BKV180" s="533"/>
      <c r="BKW180" s="533"/>
      <c r="BKX180" s="532"/>
      <c r="BKY180" s="533"/>
      <c r="BKZ180" s="533"/>
      <c r="BLA180" s="533"/>
      <c r="BLB180" s="533"/>
      <c r="BLC180" s="533"/>
      <c r="BLD180" s="532"/>
      <c r="BLE180" s="533"/>
      <c r="BLF180" s="533"/>
      <c r="BLG180" s="533"/>
      <c r="BLH180" s="533"/>
      <c r="BLI180" s="533"/>
      <c r="BLJ180" s="532"/>
      <c r="BLK180" s="533"/>
      <c r="BLL180" s="533"/>
      <c r="BLM180" s="533"/>
      <c r="BLN180" s="533"/>
      <c r="BLO180" s="533"/>
      <c r="BLP180" s="532"/>
      <c r="BLQ180" s="533"/>
      <c r="BLR180" s="533"/>
      <c r="BLS180" s="533"/>
      <c r="BLT180" s="533"/>
      <c r="BLU180" s="533"/>
      <c r="BLV180" s="532"/>
      <c r="BLW180" s="533"/>
      <c r="BLX180" s="533"/>
      <c r="BLY180" s="533"/>
      <c r="BLZ180" s="533"/>
      <c r="BMA180" s="533"/>
      <c r="BMB180" s="532"/>
      <c r="BMC180" s="533"/>
      <c r="BMD180" s="533"/>
      <c r="BME180" s="533"/>
      <c r="BMF180" s="533"/>
      <c r="BMG180" s="533"/>
      <c r="BMH180" s="532"/>
      <c r="BMI180" s="533"/>
      <c r="BMJ180" s="533"/>
      <c r="BMK180" s="533"/>
      <c r="BML180" s="533"/>
      <c r="BMM180" s="533"/>
      <c r="BMN180" s="532"/>
      <c r="BMO180" s="533"/>
      <c r="BMP180" s="533"/>
      <c r="BMQ180" s="533"/>
      <c r="BMR180" s="533"/>
      <c r="BMS180" s="533"/>
      <c r="BMT180" s="532"/>
      <c r="BMU180" s="533"/>
      <c r="BMV180" s="533"/>
      <c r="BMW180" s="533"/>
      <c r="BMX180" s="533"/>
      <c r="BMY180" s="533"/>
      <c r="BMZ180" s="532"/>
      <c r="BNA180" s="533"/>
      <c r="BNB180" s="533"/>
      <c r="BNC180" s="533"/>
      <c r="BND180" s="533"/>
      <c r="BNE180" s="533"/>
      <c r="BNF180" s="532"/>
      <c r="BNG180" s="533"/>
      <c r="BNH180" s="533"/>
      <c r="BNI180" s="533"/>
      <c r="BNJ180" s="533"/>
      <c r="BNK180" s="533"/>
      <c r="BNL180" s="532"/>
      <c r="BNM180" s="533"/>
      <c r="BNN180" s="533"/>
      <c r="BNO180" s="533"/>
      <c r="BNP180" s="533"/>
      <c r="BNQ180" s="533"/>
      <c r="BNR180" s="532"/>
      <c r="BNS180" s="533"/>
      <c r="BNT180" s="533"/>
      <c r="BNU180" s="533"/>
      <c r="BNV180" s="533"/>
      <c r="BNW180" s="533"/>
      <c r="BNX180" s="532"/>
      <c r="BNY180" s="533"/>
      <c r="BNZ180" s="533"/>
      <c r="BOA180" s="533"/>
      <c r="BOB180" s="533"/>
      <c r="BOC180" s="533"/>
      <c r="BOD180" s="532"/>
      <c r="BOE180" s="533"/>
      <c r="BOF180" s="533"/>
      <c r="BOG180" s="533"/>
      <c r="BOH180" s="533"/>
      <c r="BOI180" s="533"/>
      <c r="BOJ180" s="532"/>
      <c r="BOK180" s="533"/>
      <c r="BOL180" s="533"/>
      <c r="BOM180" s="533"/>
      <c r="BON180" s="533"/>
      <c r="BOO180" s="533"/>
      <c r="BOP180" s="532"/>
      <c r="BOQ180" s="533"/>
      <c r="BOR180" s="533"/>
      <c r="BOS180" s="533"/>
      <c r="BOT180" s="533"/>
      <c r="BOU180" s="533"/>
      <c r="BOV180" s="532"/>
      <c r="BOW180" s="533"/>
      <c r="BOX180" s="533"/>
      <c r="BOY180" s="533"/>
      <c r="BOZ180" s="533"/>
      <c r="BPA180" s="533"/>
      <c r="BPB180" s="532"/>
      <c r="BPC180" s="533"/>
      <c r="BPD180" s="533"/>
      <c r="BPE180" s="533"/>
      <c r="BPF180" s="533"/>
      <c r="BPG180" s="533"/>
      <c r="BPH180" s="532"/>
      <c r="BPI180" s="533"/>
      <c r="BPJ180" s="533"/>
      <c r="BPK180" s="533"/>
      <c r="BPL180" s="533"/>
      <c r="BPM180" s="533"/>
      <c r="BPN180" s="532"/>
      <c r="BPO180" s="533"/>
      <c r="BPP180" s="533"/>
      <c r="BPQ180" s="533"/>
      <c r="BPR180" s="533"/>
      <c r="BPS180" s="533"/>
      <c r="BPT180" s="532"/>
      <c r="BPU180" s="533"/>
      <c r="BPV180" s="533"/>
      <c r="BPW180" s="533"/>
      <c r="BPX180" s="533"/>
      <c r="BPY180" s="533"/>
      <c r="BPZ180" s="532"/>
      <c r="BQA180" s="533"/>
      <c r="BQB180" s="533"/>
      <c r="BQC180" s="533"/>
      <c r="BQD180" s="533"/>
      <c r="BQE180" s="533"/>
      <c r="BQF180" s="532"/>
      <c r="BQG180" s="533"/>
      <c r="BQH180" s="533"/>
      <c r="BQI180" s="533"/>
      <c r="BQJ180" s="533"/>
      <c r="BQK180" s="533"/>
      <c r="BQL180" s="532"/>
      <c r="BQM180" s="533"/>
      <c r="BQN180" s="533"/>
      <c r="BQO180" s="533"/>
      <c r="BQP180" s="533"/>
      <c r="BQQ180" s="533"/>
      <c r="BQR180" s="532"/>
      <c r="BQS180" s="533"/>
      <c r="BQT180" s="533"/>
      <c r="BQU180" s="533"/>
      <c r="BQV180" s="533"/>
      <c r="BQW180" s="533"/>
      <c r="BQX180" s="532"/>
      <c r="BQY180" s="533"/>
      <c r="BQZ180" s="533"/>
      <c r="BRA180" s="533"/>
      <c r="BRB180" s="533"/>
      <c r="BRC180" s="533"/>
      <c r="BRD180" s="532"/>
      <c r="BRE180" s="533"/>
      <c r="BRF180" s="533"/>
      <c r="BRG180" s="533"/>
      <c r="BRH180" s="533"/>
      <c r="BRI180" s="533"/>
      <c r="BRJ180" s="532"/>
      <c r="BRK180" s="533"/>
      <c r="BRL180" s="533"/>
      <c r="BRM180" s="533"/>
      <c r="BRN180" s="533"/>
      <c r="BRO180" s="533"/>
      <c r="BRP180" s="532"/>
      <c r="BRQ180" s="533"/>
      <c r="BRR180" s="533"/>
      <c r="BRS180" s="533"/>
      <c r="BRT180" s="533"/>
      <c r="BRU180" s="533"/>
      <c r="BRV180" s="532"/>
      <c r="BRW180" s="533"/>
      <c r="BRX180" s="533"/>
      <c r="BRY180" s="533"/>
      <c r="BRZ180" s="533"/>
      <c r="BSA180" s="533"/>
      <c r="BSB180" s="532"/>
      <c r="BSC180" s="533"/>
      <c r="BSD180" s="533"/>
      <c r="BSE180" s="533"/>
      <c r="BSF180" s="533"/>
      <c r="BSG180" s="533"/>
      <c r="BSH180" s="532"/>
      <c r="BSI180" s="533"/>
      <c r="BSJ180" s="533"/>
      <c r="BSK180" s="533"/>
      <c r="BSL180" s="533"/>
      <c r="BSM180" s="533"/>
      <c r="BSN180" s="532"/>
      <c r="BSO180" s="533"/>
      <c r="BSP180" s="533"/>
      <c r="BSQ180" s="533"/>
      <c r="BSR180" s="533"/>
      <c r="BSS180" s="533"/>
      <c r="BST180" s="532"/>
      <c r="BSU180" s="533"/>
      <c r="BSV180" s="533"/>
      <c r="BSW180" s="533"/>
      <c r="BSX180" s="533"/>
      <c r="BSY180" s="533"/>
      <c r="BSZ180" s="532"/>
      <c r="BTA180" s="533"/>
      <c r="BTB180" s="533"/>
      <c r="BTC180" s="533"/>
      <c r="BTD180" s="533"/>
      <c r="BTE180" s="533"/>
      <c r="BTF180" s="532"/>
      <c r="BTG180" s="533"/>
      <c r="BTH180" s="533"/>
      <c r="BTI180" s="533"/>
      <c r="BTJ180" s="533"/>
      <c r="BTK180" s="533"/>
      <c r="BTL180" s="532"/>
      <c r="BTM180" s="533"/>
      <c r="BTN180" s="533"/>
      <c r="BTO180" s="533"/>
      <c r="BTP180" s="533"/>
      <c r="BTQ180" s="533"/>
      <c r="BTR180" s="532"/>
      <c r="BTS180" s="533"/>
      <c r="BTT180" s="533"/>
      <c r="BTU180" s="533"/>
      <c r="BTV180" s="533"/>
      <c r="BTW180" s="533"/>
      <c r="BTX180" s="532"/>
      <c r="BTY180" s="533"/>
      <c r="BTZ180" s="533"/>
      <c r="BUA180" s="533"/>
      <c r="BUB180" s="533"/>
      <c r="BUC180" s="533"/>
      <c r="BUD180" s="532"/>
      <c r="BUE180" s="533"/>
      <c r="BUF180" s="533"/>
      <c r="BUG180" s="533"/>
      <c r="BUH180" s="533"/>
      <c r="BUI180" s="533"/>
      <c r="BUJ180" s="532"/>
      <c r="BUK180" s="533"/>
      <c r="BUL180" s="533"/>
      <c r="BUM180" s="533"/>
      <c r="BUN180" s="533"/>
      <c r="BUO180" s="533"/>
      <c r="BUP180" s="532"/>
      <c r="BUQ180" s="533"/>
      <c r="BUR180" s="533"/>
      <c r="BUS180" s="533"/>
      <c r="BUT180" s="533"/>
      <c r="BUU180" s="533"/>
      <c r="BUV180" s="532"/>
      <c r="BUW180" s="533"/>
      <c r="BUX180" s="533"/>
      <c r="BUY180" s="533"/>
      <c r="BUZ180" s="533"/>
      <c r="BVA180" s="533"/>
      <c r="BVB180" s="532"/>
      <c r="BVC180" s="533"/>
      <c r="BVD180" s="533"/>
      <c r="BVE180" s="533"/>
      <c r="BVF180" s="533"/>
      <c r="BVG180" s="533"/>
      <c r="BVH180" s="532"/>
      <c r="BVI180" s="533"/>
      <c r="BVJ180" s="533"/>
      <c r="BVK180" s="533"/>
      <c r="BVL180" s="533"/>
      <c r="BVM180" s="533"/>
      <c r="BVN180" s="532"/>
      <c r="BVO180" s="533"/>
      <c r="BVP180" s="533"/>
      <c r="BVQ180" s="533"/>
      <c r="BVR180" s="533"/>
      <c r="BVS180" s="533"/>
      <c r="BVT180" s="532"/>
      <c r="BVU180" s="533"/>
      <c r="BVV180" s="533"/>
      <c r="BVW180" s="533"/>
      <c r="BVX180" s="533"/>
      <c r="BVY180" s="533"/>
      <c r="BVZ180" s="532"/>
      <c r="BWA180" s="533"/>
      <c r="BWB180" s="533"/>
      <c r="BWC180" s="533"/>
      <c r="BWD180" s="533"/>
      <c r="BWE180" s="533"/>
      <c r="BWF180" s="532"/>
      <c r="BWG180" s="533"/>
      <c r="BWH180" s="533"/>
      <c r="BWI180" s="533"/>
      <c r="BWJ180" s="533"/>
      <c r="BWK180" s="533"/>
      <c r="BWL180" s="532"/>
      <c r="BWM180" s="533"/>
      <c r="BWN180" s="533"/>
      <c r="BWO180" s="533"/>
      <c r="BWP180" s="533"/>
      <c r="BWQ180" s="533"/>
      <c r="BWR180" s="532"/>
      <c r="BWS180" s="533"/>
      <c r="BWT180" s="533"/>
      <c r="BWU180" s="533"/>
      <c r="BWV180" s="533"/>
      <c r="BWW180" s="533"/>
      <c r="BWX180" s="532"/>
      <c r="BWY180" s="533"/>
      <c r="BWZ180" s="533"/>
      <c r="BXA180" s="533"/>
      <c r="BXB180" s="533"/>
      <c r="BXC180" s="533"/>
      <c r="BXD180" s="532"/>
      <c r="BXE180" s="533"/>
      <c r="BXF180" s="533"/>
      <c r="BXG180" s="533"/>
      <c r="BXH180" s="533"/>
      <c r="BXI180" s="533"/>
      <c r="BXJ180" s="532"/>
      <c r="BXK180" s="533"/>
      <c r="BXL180" s="533"/>
      <c r="BXM180" s="533"/>
      <c r="BXN180" s="533"/>
      <c r="BXO180" s="533"/>
      <c r="BXP180" s="532"/>
      <c r="BXQ180" s="533"/>
      <c r="BXR180" s="533"/>
      <c r="BXS180" s="533"/>
      <c r="BXT180" s="533"/>
      <c r="BXU180" s="533"/>
      <c r="BXV180" s="532"/>
      <c r="BXW180" s="533"/>
      <c r="BXX180" s="533"/>
      <c r="BXY180" s="533"/>
      <c r="BXZ180" s="533"/>
      <c r="BYA180" s="533"/>
      <c r="BYB180" s="532"/>
      <c r="BYC180" s="533"/>
      <c r="BYD180" s="533"/>
      <c r="BYE180" s="533"/>
      <c r="BYF180" s="533"/>
      <c r="BYG180" s="533"/>
      <c r="BYH180" s="532"/>
      <c r="BYI180" s="533"/>
      <c r="BYJ180" s="533"/>
      <c r="BYK180" s="533"/>
      <c r="BYL180" s="533"/>
      <c r="BYM180" s="533"/>
      <c r="BYN180" s="532"/>
      <c r="BYO180" s="533"/>
      <c r="BYP180" s="533"/>
      <c r="BYQ180" s="533"/>
      <c r="BYR180" s="533"/>
      <c r="BYS180" s="533"/>
      <c r="BYT180" s="532"/>
      <c r="BYU180" s="533"/>
      <c r="BYV180" s="533"/>
      <c r="BYW180" s="533"/>
      <c r="BYX180" s="533"/>
      <c r="BYY180" s="533"/>
      <c r="BYZ180" s="532"/>
      <c r="BZA180" s="533"/>
      <c r="BZB180" s="533"/>
      <c r="BZC180" s="533"/>
      <c r="BZD180" s="533"/>
      <c r="BZE180" s="533"/>
      <c r="BZF180" s="532"/>
      <c r="BZG180" s="533"/>
      <c r="BZH180" s="533"/>
      <c r="BZI180" s="533"/>
      <c r="BZJ180" s="533"/>
      <c r="BZK180" s="533"/>
      <c r="BZL180" s="532"/>
      <c r="BZM180" s="533"/>
      <c r="BZN180" s="533"/>
      <c r="BZO180" s="533"/>
      <c r="BZP180" s="533"/>
      <c r="BZQ180" s="533"/>
      <c r="BZR180" s="532"/>
      <c r="BZS180" s="533"/>
      <c r="BZT180" s="533"/>
      <c r="BZU180" s="533"/>
      <c r="BZV180" s="533"/>
      <c r="BZW180" s="533"/>
      <c r="BZX180" s="532"/>
      <c r="BZY180" s="533"/>
      <c r="BZZ180" s="533"/>
      <c r="CAA180" s="533"/>
      <c r="CAB180" s="533"/>
      <c r="CAC180" s="533"/>
      <c r="CAD180" s="532"/>
      <c r="CAE180" s="533"/>
      <c r="CAF180" s="533"/>
      <c r="CAG180" s="533"/>
      <c r="CAH180" s="533"/>
      <c r="CAI180" s="533"/>
      <c r="CAJ180" s="532"/>
      <c r="CAK180" s="533"/>
      <c r="CAL180" s="533"/>
      <c r="CAM180" s="533"/>
      <c r="CAN180" s="533"/>
      <c r="CAO180" s="533"/>
      <c r="CAP180" s="532"/>
      <c r="CAQ180" s="533"/>
      <c r="CAR180" s="533"/>
      <c r="CAS180" s="533"/>
      <c r="CAT180" s="533"/>
      <c r="CAU180" s="533"/>
      <c r="CAV180" s="532"/>
      <c r="CAW180" s="533"/>
      <c r="CAX180" s="533"/>
      <c r="CAY180" s="533"/>
      <c r="CAZ180" s="533"/>
      <c r="CBA180" s="533"/>
      <c r="CBB180" s="532"/>
      <c r="CBC180" s="533"/>
      <c r="CBD180" s="533"/>
      <c r="CBE180" s="533"/>
      <c r="CBF180" s="533"/>
      <c r="CBG180" s="533"/>
      <c r="CBH180" s="532"/>
      <c r="CBI180" s="533"/>
      <c r="CBJ180" s="533"/>
      <c r="CBK180" s="533"/>
      <c r="CBL180" s="533"/>
      <c r="CBM180" s="533"/>
      <c r="CBN180" s="532"/>
      <c r="CBO180" s="533"/>
      <c r="CBP180" s="533"/>
      <c r="CBQ180" s="533"/>
      <c r="CBR180" s="533"/>
      <c r="CBS180" s="533"/>
      <c r="CBT180" s="532"/>
      <c r="CBU180" s="533"/>
      <c r="CBV180" s="533"/>
      <c r="CBW180" s="533"/>
      <c r="CBX180" s="533"/>
      <c r="CBY180" s="533"/>
      <c r="CBZ180" s="532"/>
      <c r="CCA180" s="533"/>
      <c r="CCB180" s="533"/>
      <c r="CCC180" s="533"/>
      <c r="CCD180" s="533"/>
      <c r="CCE180" s="533"/>
      <c r="CCF180" s="532"/>
      <c r="CCG180" s="533"/>
      <c r="CCH180" s="533"/>
      <c r="CCI180" s="533"/>
      <c r="CCJ180" s="533"/>
      <c r="CCK180" s="533"/>
      <c r="CCL180" s="532"/>
      <c r="CCM180" s="533"/>
      <c r="CCN180" s="533"/>
      <c r="CCO180" s="533"/>
      <c r="CCP180" s="533"/>
      <c r="CCQ180" s="533"/>
      <c r="CCR180" s="532"/>
      <c r="CCS180" s="533"/>
      <c r="CCT180" s="533"/>
      <c r="CCU180" s="533"/>
      <c r="CCV180" s="533"/>
      <c r="CCW180" s="533"/>
      <c r="CCX180" s="532"/>
      <c r="CCY180" s="533"/>
      <c r="CCZ180" s="533"/>
      <c r="CDA180" s="533"/>
      <c r="CDB180" s="533"/>
      <c r="CDC180" s="533"/>
      <c r="CDD180" s="532"/>
      <c r="CDE180" s="533"/>
      <c r="CDF180" s="533"/>
      <c r="CDG180" s="533"/>
      <c r="CDH180" s="533"/>
      <c r="CDI180" s="533"/>
      <c r="CDJ180" s="532"/>
      <c r="CDK180" s="533"/>
      <c r="CDL180" s="533"/>
      <c r="CDM180" s="533"/>
      <c r="CDN180" s="533"/>
      <c r="CDO180" s="533"/>
      <c r="CDP180" s="532"/>
      <c r="CDQ180" s="533"/>
      <c r="CDR180" s="533"/>
      <c r="CDS180" s="533"/>
      <c r="CDT180" s="533"/>
      <c r="CDU180" s="533"/>
      <c r="CDV180" s="532"/>
      <c r="CDW180" s="533"/>
      <c r="CDX180" s="533"/>
      <c r="CDY180" s="533"/>
      <c r="CDZ180" s="533"/>
      <c r="CEA180" s="533"/>
      <c r="CEB180" s="532"/>
      <c r="CEC180" s="533"/>
      <c r="CED180" s="533"/>
      <c r="CEE180" s="533"/>
      <c r="CEF180" s="533"/>
      <c r="CEG180" s="533"/>
      <c r="CEH180" s="532"/>
      <c r="CEI180" s="533"/>
      <c r="CEJ180" s="533"/>
      <c r="CEK180" s="533"/>
      <c r="CEL180" s="533"/>
      <c r="CEM180" s="533"/>
      <c r="CEN180" s="532"/>
      <c r="CEO180" s="533"/>
      <c r="CEP180" s="533"/>
      <c r="CEQ180" s="533"/>
      <c r="CER180" s="533"/>
      <c r="CES180" s="533"/>
      <c r="CET180" s="532"/>
      <c r="CEU180" s="533"/>
      <c r="CEV180" s="533"/>
      <c r="CEW180" s="533"/>
      <c r="CEX180" s="533"/>
      <c r="CEY180" s="533"/>
      <c r="CEZ180" s="532"/>
      <c r="CFA180" s="533"/>
      <c r="CFB180" s="533"/>
      <c r="CFC180" s="533"/>
      <c r="CFD180" s="533"/>
      <c r="CFE180" s="533"/>
      <c r="CFF180" s="532"/>
      <c r="CFG180" s="533"/>
      <c r="CFH180" s="533"/>
      <c r="CFI180" s="533"/>
      <c r="CFJ180" s="533"/>
      <c r="CFK180" s="533"/>
      <c r="CFL180" s="532"/>
      <c r="CFM180" s="533"/>
      <c r="CFN180" s="533"/>
      <c r="CFO180" s="533"/>
      <c r="CFP180" s="533"/>
      <c r="CFQ180" s="533"/>
      <c r="CFR180" s="532"/>
      <c r="CFS180" s="533"/>
      <c r="CFT180" s="533"/>
      <c r="CFU180" s="533"/>
      <c r="CFV180" s="533"/>
      <c r="CFW180" s="533"/>
      <c r="CFX180" s="532"/>
      <c r="CFY180" s="533"/>
      <c r="CFZ180" s="533"/>
      <c r="CGA180" s="533"/>
      <c r="CGB180" s="533"/>
      <c r="CGC180" s="533"/>
      <c r="CGD180" s="532"/>
      <c r="CGE180" s="533"/>
      <c r="CGF180" s="533"/>
      <c r="CGG180" s="533"/>
      <c r="CGH180" s="533"/>
      <c r="CGI180" s="533"/>
      <c r="CGJ180" s="532"/>
      <c r="CGK180" s="533"/>
      <c r="CGL180" s="533"/>
      <c r="CGM180" s="533"/>
      <c r="CGN180" s="533"/>
      <c r="CGO180" s="533"/>
      <c r="CGP180" s="532"/>
      <c r="CGQ180" s="533"/>
      <c r="CGR180" s="533"/>
      <c r="CGS180" s="533"/>
      <c r="CGT180" s="533"/>
      <c r="CGU180" s="533"/>
      <c r="CGV180" s="532"/>
      <c r="CGW180" s="533"/>
      <c r="CGX180" s="533"/>
      <c r="CGY180" s="533"/>
      <c r="CGZ180" s="533"/>
      <c r="CHA180" s="533"/>
      <c r="CHB180" s="532"/>
      <c r="CHC180" s="533"/>
      <c r="CHD180" s="533"/>
      <c r="CHE180" s="533"/>
      <c r="CHF180" s="533"/>
      <c r="CHG180" s="533"/>
      <c r="CHH180" s="532"/>
      <c r="CHI180" s="533"/>
      <c r="CHJ180" s="533"/>
      <c r="CHK180" s="533"/>
      <c r="CHL180" s="533"/>
      <c r="CHM180" s="533"/>
      <c r="CHN180" s="532"/>
      <c r="CHO180" s="533"/>
      <c r="CHP180" s="533"/>
      <c r="CHQ180" s="533"/>
      <c r="CHR180" s="533"/>
      <c r="CHS180" s="533"/>
      <c r="CHT180" s="532"/>
      <c r="CHU180" s="533"/>
      <c r="CHV180" s="533"/>
      <c r="CHW180" s="533"/>
      <c r="CHX180" s="533"/>
      <c r="CHY180" s="533"/>
      <c r="CHZ180" s="532"/>
      <c r="CIA180" s="533"/>
      <c r="CIB180" s="533"/>
      <c r="CIC180" s="533"/>
      <c r="CID180" s="533"/>
      <c r="CIE180" s="533"/>
      <c r="CIF180" s="532"/>
      <c r="CIG180" s="533"/>
      <c r="CIH180" s="533"/>
      <c r="CII180" s="533"/>
      <c r="CIJ180" s="533"/>
      <c r="CIK180" s="533"/>
      <c r="CIL180" s="532"/>
      <c r="CIM180" s="533"/>
      <c r="CIN180" s="533"/>
      <c r="CIO180" s="533"/>
      <c r="CIP180" s="533"/>
      <c r="CIQ180" s="533"/>
      <c r="CIR180" s="532"/>
      <c r="CIS180" s="533"/>
      <c r="CIT180" s="533"/>
      <c r="CIU180" s="533"/>
      <c r="CIV180" s="533"/>
      <c r="CIW180" s="533"/>
      <c r="CIX180" s="532"/>
      <c r="CIY180" s="533"/>
      <c r="CIZ180" s="533"/>
      <c r="CJA180" s="533"/>
      <c r="CJB180" s="533"/>
      <c r="CJC180" s="533"/>
      <c r="CJD180" s="532"/>
      <c r="CJE180" s="533"/>
      <c r="CJF180" s="533"/>
      <c r="CJG180" s="533"/>
      <c r="CJH180" s="533"/>
      <c r="CJI180" s="533"/>
      <c r="CJJ180" s="532"/>
      <c r="CJK180" s="533"/>
      <c r="CJL180" s="533"/>
      <c r="CJM180" s="533"/>
      <c r="CJN180" s="533"/>
      <c r="CJO180" s="533"/>
      <c r="CJP180" s="532"/>
      <c r="CJQ180" s="533"/>
      <c r="CJR180" s="533"/>
      <c r="CJS180" s="533"/>
      <c r="CJT180" s="533"/>
      <c r="CJU180" s="533"/>
      <c r="CJV180" s="532"/>
      <c r="CJW180" s="533"/>
      <c r="CJX180" s="533"/>
      <c r="CJY180" s="533"/>
      <c r="CJZ180" s="533"/>
      <c r="CKA180" s="533"/>
      <c r="CKB180" s="532"/>
      <c r="CKC180" s="533"/>
      <c r="CKD180" s="533"/>
      <c r="CKE180" s="533"/>
      <c r="CKF180" s="533"/>
      <c r="CKG180" s="533"/>
      <c r="CKH180" s="532"/>
      <c r="CKI180" s="533"/>
      <c r="CKJ180" s="533"/>
      <c r="CKK180" s="533"/>
      <c r="CKL180" s="533"/>
      <c r="CKM180" s="533"/>
      <c r="CKN180" s="532"/>
      <c r="CKO180" s="533"/>
      <c r="CKP180" s="533"/>
      <c r="CKQ180" s="533"/>
      <c r="CKR180" s="533"/>
      <c r="CKS180" s="533"/>
      <c r="CKT180" s="532"/>
      <c r="CKU180" s="533"/>
      <c r="CKV180" s="533"/>
      <c r="CKW180" s="533"/>
      <c r="CKX180" s="533"/>
      <c r="CKY180" s="533"/>
      <c r="CKZ180" s="532"/>
      <c r="CLA180" s="533"/>
      <c r="CLB180" s="533"/>
      <c r="CLC180" s="533"/>
      <c r="CLD180" s="533"/>
      <c r="CLE180" s="533"/>
      <c r="CLF180" s="532"/>
      <c r="CLG180" s="533"/>
      <c r="CLH180" s="533"/>
      <c r="CLI180" s="533"/>
      <c r="CLJ180" s="533"/>
      <c r="CLK180" s="533"/>
      <c r="CLL180" s="532"/>
      <c r="CLM180" s="533"/>
      <c r="CLN180" s="533"/>
      <c r="CLO180" s="533"/>
      <c r="CLP180" s="533"/>
      <c r="CLQ180" s="533"/>
      <c r="CLR180" s="532"/>
      <c r="CLS180" s="533"/>
      <c r="CLT180" s="533"/>
      <c r="CLU180" s="533"/>
      <c r="CLV180" s="533"/>
      <c r="CLW180" s="533"/>
      <c r="CLX180" s="532"/>
      <c r="CLY180" s="533"/>
      <c r="CLZ180" s="533"/>
      <c r="CMA180" s="533"/>
      <c r="CMB180" s="533"/>
      <c r="CMC180" s="533"/>
      <c r="CMD180" s="532"/>
      <c r="CME180" s="533"/>
      <c r="CMF180" s="533"/>
      <c r="CMG180" s="533"/>
      <c r="CMH180" s="533"/>
      <c r="CMI180" s="533"/>
      <c r="CMJ180" s="532"/>
      <c r="CMK180" s="533"/>
      <c r="CML180" s="533"/>
      <c r="CMM180" s="533"/>
      <c r="CMN180" s="533"/>
      <c r="CMO180" s="533"/>
      <c r="CMP180" s="532"/>
      <c r="CMQ180" s="533"/>
      <c r="CMR180" s="533"/>
      <c r="CMS180" s="533"/>
      <c r="CMT180" s="533"/>
      <c r="CMU180" s="533"/>
      <c r="CMV180" s="532"/>
      <c r="CMW180" s="533"/>
      <c r="CMX180" s="533"/>
      <c r="CMY180" s="533"/>
      <c r="CMZ180" s="533"/>
      <c r="CNA180" s="533"/>
      <c r="CNB180" s="532"/>
      <c r="CNC180" s="533"/>
      <c r="CND180" s="533"/>
      <c r="CNE180" s="533"/>
      <c r="CNF180" s="533"/>
      <c r="CNG180" s="533"/>
      <c r="CNH180" s="532"/>
      <c r="CNI180" s="533"/>
      <c r="CNJ180" s="533"/>
      <c r="CNK180" s="533"/>
      <c r="CNL180" s="533"/>
      <c r="CNM180" s="533"/>
      <c r="CNN180" s="532"/>
      <c r="CNO180" s="533"/>
      <c r="CNP180" s="533"/>
      <c r="CNQ180" s="533"/>
      <c r="CNR180" s="533"/>
      <c r="CNS180" s="533"/>
      <c r="CNT180" s="532"/>
      <c r="CNU180" s="533"/>
      <c r="CNV180" s="533"/>
      <c r="CNW180" s="533"/>
      <c r="CNX180" s="533"/>
      <c r="CNY180" s="533"/>
      <c r="CNZ180" s="532"/>
      <c r="COA180" s="533"/>
      <c r="COB180" s="533"/>
      <c r="COC180" s="533"/>
      <c r="COD180" s="533"/>
      <c r="COE180" s="533"/>
      <c r="COF180" s="532"/>
      <c r="COG180" s="533"/>
      <c r="COH180" s="533"/>
      <c r="COI180" s="533"/>
      <c r="COJ180" s="533"/>
      <c r="COK180" s="533"/>
      <c r="COL180" s="532"/>
      <c r="COM180" s="533"/>
      <c r="CON180" s="533"/>
      <c r="COO180" s="533"/>
      <c r="COP180" s="533"/>
      <c r="COQ180" s="533"/>
      <c r="COR180" s="532"/>
      <c r="COS180" s="533"/>
      <c r="COT180" s="533"/>
      <c r="COU180" s="533"/>
      <c r="COV180" s="533"/>
      <c r="COW180" s="533"/>
      <c r="COX180" s="532"/>
      <c r="COY180" s="533"/>
      <c r="COZ180" s="533"/>
      <c r="CPA180" s="533"/>
      <c r="CPB180" s="533"/>
      <c r="CPC180" s="533"/>
      <c r="CPD180" s="532"/>
      <c r="CPE180" s="533"/>
      <c r="CPF180" s="533"/>
      <c r="CPG180" s="533"/>
      <c r="CPH180" s="533"/>
      <c r="CPI180" s="533"/>
      <c r="CPJ180" s="532"/>
      <c r="CPK180" s="533"/>
      <c r="CPL180" s="533"/>
      <c r="CPM180" s="533"/>
      <c r="CPN180" s="533"/>
      <c r="CPO180" s="533"/>
      <c r="CPP180" s="532"/>
      <c r="CPQ180" s="533"/>
      <c r="CPR180" s="533"/>
      <c r="CPS180" s="533"/>
      <c r="CPT180" s="533"/>
      <c r="CPU180" s="533"/>
      <c r="CPV180" s="532"/>
      <c r="CPW180" s="533"/>
      <c r="CPX180" s="533"/>
      <c r="CPY180" s="533"/>
      <c r="CPZ180" s="533"/>
      <c r="CQA180" s="533"/>
      <c r="CQB180" s="532"/>
      <c r="CQC180" s="533"/>
      <c r="CQD180" s="533"/>
      <c r="CQE180" s="533"/>
      <c r="CQF180" s="533"/>
      <c r="CQG180" s="533"/>
      <c r="CQH180" s="532"/>
      <c r="CQI180" s="533"/>
      <c r="CQJ180" s="533"/>
      <c r="CQK180" s="533"/>
      <c r="CQL180" s="533"/>
      <c r="CQM180" s="533"/>
      <c r="CQN180" s="532"/>
      <c r="CQO180" s="533"/>
      <c r="CQP180" s="533"/>
      <c r="CQQ180" s="533"/>
      <c r="CQR180" s="533"/>
      <c r="CQS180" s="533"/>
      <c r="CQT180" s="532"/>
      <c r="CQU180" s="533"/>
      <c r="CQV180" s="533"/>
      <c r="CQW180" s="533"/>
      <c r="CQX180" s="533"/>
      <c r="CQY180" s="533"/>
      <c r="CQZ180" s="532"/>
      <c r="CRA180" s="533"/>
      <c r="CRB180" s="533"/>
      <c r="CRC180" s="533"/>
      <c r="CRD180" s="533"/>
      <c r="CRE180" s="533"/>
      <c r="CRF180" s="532"/>
      <c r="CRG180" s="533"/>
      <c r="CRH180" s="533"/>
      <c r="CRI180" s="533"/>
      <c r="CRJ180" s="533"/>
      <c r="CRK180" s="533"/>
      <c r="CRL180" s="532"/>
      <c r="CRM180" s="533"/>
      <c r="CRN180" s="533"/>
      <c r="CRO180" s="533"/>
      <c r="CRP180" s="533"/>
      <c r="CRQ180" s="533"/>
      <c r="CRR180" s="532"/>
      <c r="CRS180" s="533"/>
      <c r="CRT180" s="533"/>
      <c r="CRU180" s="533"/>
      <c r="CRV180" s="533"/>
      <c r="CRW180" s="533"/>
      <c r="CRX180" s="532"/>
      <c r="CRY180" s="533"/>
      <c r="CRZ180" s="533"/>
      <c r="CSA180" s="533"/>
      <c r="CSB180" s="533"/>
      <c r="CSC180" s="533"/>
      <c r="CSD180" s="532"/>
      <c r="CSE180" s="533"/>
      <c r="CSF180" s="533"/>
      <c r="CSG180" s="533"/>
      <c r="CSH180" s="533"/>
      <c r="CSI180" s="533"/>
      <c r="CSJ180" s="532"/>
      <c r="CSK180" s="533"/>
      <c r="CSL180" s="533"/>
      <c r="CSM180" s="533"/>
      <c r="CSN180" s="533"/>
      <c r="CSO180" s="533"/>
      <c r="CSP180" s="532"/>
      <c r="CSQ180" s="533"/>
      <c r="CSR180" s="533"/>
      <c r="CSS180" s="533"/>
      <c r="CST180" s="533"/>
      <c r="CSU180" s="533"/>
      <c r="CSV180" s="532"/>
      <c r="CSW180" s="533"/>
      <c r="CSX180" s="533"/>
      <c r="CSY180" s="533"/>
      <c r="CSZ180" s="533"/>
      <c r="CTA180" s="533"/>
      <c r="CTB180" s="532"/>
      <c r="CTC180" s="533"/>
      <c r="CTD180" s="533"/>
      <c r="CTE180" s="533"/>
      <c r="CTF180" s="533"/>
      <c r="CTG180" s="533"/>
      <c r="CTH180" s="532"/>
      <c r="CTI180" s="533"/>
      <c r="CTJ180" s="533"/>
      <c r="CTK180" s="533"/>
      <c r="CTL180" s="533"/>
      <c r="CTM180" s="533"/>
      <c r="CTN180" s="532"/>
      <c r="CTO180" s="533"/>
      <c r="CTP180" s="533"/>
      <c r="CTQ180" s="533"/>
      <c r="CTR180" s="533"/>
      <c r="CTS180" s="533"/>
      <c r="CTT180" s="532"/>
      <c r="CTU180" s="533"/>
      <c r="CTV180" s="533"/>
      <c r="CTW180" s="533"/>
      <c r="CTX180" s="533"/>
      <c r="CTY180" s="533"/>
      <c r="CTZ180" s="532"/>
      <c r="CUA180" s="533"/>
      <c r="CUB180" s="533"/>
      <c r="CUC180" s="533"/>
      <c r="CUD180" s="533"/>
      <c r="CUE180" s="533"/>
      <c r="CUF180" s="532"/>
      <c r="CUG180" s="533"/>
      <c r="CUH180" s="533"/>
      <c r="CUI180" s="533"/>
      <c r="CUJ180" s="533"/>
      <c r="CUK180" s="533"/>
      <c r="CUL180" s="532"/>
      <c r="CUM180" s="533"/>
      <c r="CUN180" s="533"/>
      <c r="CUO180" s="533"/>
      <c r="CUP180" s="533"/>
      <c r="CUQ180" s="533"/>
      <c r="CUR180" s="532"/>
      <c r="CUS180" s="533"/>
      <c r="CUT180" s="533"/>
      <c r="CUU180" s="533"/>
      <c r="CUV180" s="533"/>
      <c r="CUW180" s="533"/>
      <c r="CUX180" s="532"/>
      <c r="CUY180" s="533"/>
      <c r="CUZ180" s="533"/>
      <c r="CVA180" s="533"/>
      <c r="CVB180" s="533"/>
      <c r="CVC180" s="533"/>
      <c r="CVD180" s="532"/>
      <c r="CVE180" s="533"/>
      <c r="CVF180" s="533"/>
      <c r="CVG180" s="533"/>
      <c r="CVH180" s="533"/>
      <c r="CVI180" s="533"/>
      <c r="CVJ180" s="532"/>
      <c r="CVK180" s="533"/>
      <c r="CVL180" s="533"/>
      <c r="CVM180" s="533"/>
      <c r="CVN180" s="533"/>
      <c r="CVO180" s="533"/>
      <c r="CVP180" s="532"/>
      <c r="CVQ180" s="533"/>
      <c r="CVR180" s="533"/>
      <c r="CVS180" s="533"/>
      <c r="CVT180" s="533"/>
      <c r="CVU180" s="533"/>
      <c r="CVV180" s="532"/>
      <c r="CVW180" s="533"/>
      <c r="CVX180" s="533"/>
      <c r="CVY180" s="533"/>
      <c r="CVZ180" s="533"/>
      <c r="CWA180" s="533"/>
      <c r="CWB180" s="532"/>
      <c r="CWC180" s="533"/>
      <c r="CWD180" s="533"/>
      <c r="CWE180" s="533"/>
      <c r="CWF180" s="533"/>
      <c r="CWG180" s="533"/>
      <c r="CWH180" s="532"/>
      <c r="CWI180" s="533"/>
      <c r="CWJ180" s="533"/>
      <c r="CWK180" s="533"/>
      <c r="CWL180" s="533"/>
      <c r="CWM180" s="533"/>
      <c r="CWN180" s="532"/>
      <c r="CWO180" s="533"/>
      <c r="CWP180" s="533"/>
      <c r="CWQ180" s="533"/>
      <c r="CWR180" s="533"/>
      <c r="CWS180" s="533"/>
      <c r="CWT180" s="532"/>
      <c r="CWU180" s="533"/>
      <c r="CWV180" s="533"/>
      <c r="CWW180" s="533"/>
      <c r="CWX180" s="533"/>
      <c r="CWY180" s="533"/>
      <c r="CWZ180" s="532"/>
      <c r="CXA180" s="533"/>
      <c r="CXB180" s="533"/>
      <c r="CXC180" s="533"/>
      <c r="CXD180" s="533"/>
      <c r="CXE180" s="533"/>
      <c r="CXF180" s="532"/>
      <c r="CXG180" s="533"/>
      <c r="CXH180" s="533"/>
      <c r="CXI180" s="533"/>
      <c r="CXJ180" s="533"/>
      <c r="CXK180" s="533"/>
      <c r="CXL180" s="532"/>
      <c r="CXM180" s="533"/>
      <c r="CXN180" s="533"/>
      <c r="CXO180" s="533"/>
      <c r="CXP180" s="533"/>
      <c r="CXQ180" s="533"/>
      <c r="CXR180" s="532"/>
      <c r="CXS180" s="533"/>
      <c r="CXT180" s="533"/>
      <c r="CXU180" s="533"/>
      <c r="CXV180" s="533"/>
      <c r="CXW180" s="533"/>
      <c r="CXX180" s="532"/>
      <c r="CXY180" s="533"/>
      <c r="CXZ180" s="533"/>
      <c r="CYA180" s="533"/>
      <c r="CYB180" s="533"/>
      <c r="CYC180" s="533"/>
      <c r="CYD180" s="532"/>
      <c r="CYE180" s="533"/>
      <c r="CYF180" s="533"/>
      <c r="CYG180" s="533"/>
      <c r="CYH180" s="533"/>
      <c r="CYI180" s="533"/>
      <c r="CYJ180" s="532"/>
      <c r="CYK180" s="533"/>
      <c r="CYL180" s="533"/>
      <c r="CYM180" s="533"/>
      <c r="CYN180" s="533"/>
      <c r="CYO180" s="533"/>
      <c r="CYP180" s="532"/>
      <c r="CYQ180" s="533"/>
      <c r="CYR180" s="533"/>
      <c r="CYS180" s="533"/>
      <c r="CYT180" s="533"/>
      <c r="CYU180" s="533"/>
      <c r="CYV180" s="532"/>
      <c r="CYW180" s="533"/>
      <c r="CYX180" s="533"/>
      <c r="CYY180" s="533"/>
      <c r="CYZ180" s="533"/>
      <c r="CZA180" s="533"/>
      <c r="CZB180" s="532"/>
      <c r="CZC180" s="533"/>
      <c r="CZD180" s="533"/>
      <c r="CZE180" s="533"/>
      <c r="CZF180" s="533"/>
      <c r="CZG180" s="533"/>
      <c r="CZH180" s="532"/>
      <c r="CZI180" s="533"/>
      <c r="CZJ180" s="533"/>
      <c r="CZK180" s="533"/>
      <c r="CZL180" s="533"/>
      <c r="CZM180" s="533"/>
      <c r="CZN180" s="532"/>
      <c r="CZO180" s="533"/>
      <c r="CZP180" s="533"/>
      <c r="CZQ180" s="533"/>
      <c r="CZR180" s="533"/>
      <c r="CZS180" s="533"/>
      <c r="CZT180" s="532"/>
      <c r="CZU180" s="533"/>
      <c r="CZV180" s="533"/>
      <c r="CZW180" s="533"/>
      <c r="CZX180" s="533"/>
      <c r="CZY180" s="533"/>
      <c r="CZZ180" s="532"/>
      <c r="DAA180" s="533"/>
      <c r="DAB180" s="533"/>
      <c r="DAC180" s="533"/>
      <c r="DAD180" s="533"/>
      <c r="DAE180" s="533"/>
      <c r="DAF180" s="532"/>
      <c r="DAG180" s="533"/>
      <c r="DAH180" s="533"/>
      <c r="DAI180" s="533"/>
      <c r="DAJ180" s="533"/>
      <c r="DAK180" s="533"/>
      <c r="DAL180" s="532"/>
      <c r="DAM180" s="533"/>
      <c r="DAN180" s="533"/>
      <c r="DAO180" s="533"/>
      <c r="DAP180" s="533"/>
      <c r="DAQ180" s="533"/>
      <c r="DAR180" s="532"/>
      <c r="DAS180" s="533"/>
      <c r="DAT180" s="533"/>
      <c r="DAU180" s="533"/>
      <c r="DAV180" s="533"/>
      <c r="DAW180" s="533"/>
      <c r="DAX180" s="532"/>
      <c r="DAY180" s="533"/>
      <c r="DAZ180" s="533"/>
      <c r="DBA180" s="533"/>
      <c r="DBB180" s="533"/>
      <c r="DBC180" s="533"/>
      <c r="DBD180" s="532"/>
      <c r="DBE180" s="533"/>
      <c r="DBF180" s="533"/>
      <c r="DBG180" s="533"/>
      <c r="DBH180" s="533"/>
      <c r="DBI180" s="533"/>
      <c r="DBJ180" s="532"/>
      <c r="DBK180" s="533"/>
      <c r="DBL180" s="533"/>
      <c r="DBM180" s="533"/>
      <c r="DBN180" s="533"/>
      <c r="DBO180" s="533"/>
      <c r="DBP180" s="532"/>
      <c r="DBQ180" s="533"/>
      <c r="DBR180" s="533"/>
      <c r="DBS180" s="533"/>
      <c r="DBT180" s="533"/>
      <c r="DBU180" s="533"/>
      <c r="DBV180" s="532"/>
      <c r="DBW180" s="533"/>
      <c r="DBX180" s="533"/>
      <c r="DBY180" s="533"/>
      <c r="DBZ180" s="533"/>
      <c r="DCA180" s="533"/>
      <c r="DCB180" s="532"/>
      <c r="DCC180" s="533"/>
      <c r="DCD180" s="533"/>
      <c r="DCE180" s="533"/>
      <c r="DCF180" s="533"/>
      <c r="DCG180" s="533"/>
      <c r="DCH180" s="532"/>
      <c r="DCI180" s="533"/>
      <c r="DCJ180" s="533"/>
      <c r="DCK180" s="533"/>
      <c r="DCL180" s="533"/>
      <c r="DCM180" s="533"/>
      <c r="DCN180" s="532"/>
      <c r="DCO180" s="533"/>
      <c r="DCP180" s="533"/>
      <c r="DCQ180" s="533"/>
      <c r="DCR180" s="533"/>
      <c r="DCS180" s="533"/>
      <c r="DCT180" s="532"/>
      <c r="DCU180" s="533"/>
      <c r="DCV180" s="533"/>
      <c r="DCW180" s="533"/>
      <c r="DCX180" s="533"/>
      <c r="DCY180" s="533"/>
      <c r="DCZ180" s="532"/>
      <c r="DDA180" s="533"/>
      <c r="DDB180" s="533"/>
      <c r="DDC180" s="533"/>
      <c r="DDD180" s="533"/>
      <c r="DDE180" s="533"/>
      <c r="DDF180" s="532"/>
      <c r="DDG180" s="533"/>
      <c r="DDH180" s="533"/>
      <c r="DDI180" s="533"/>
      <c r="DDJ180" s="533"/>
      <c r="DDK180" s="533"/>
      <c r="DDL180" s="532"/>
      <c r="DDM180" s="533"/>
      <c r="DDN180" s="533"/>
      <c r="DDO180" s="533"/>
      <c r="DDP180" s="533"/>
      <c r="DDQ180" s="533"/>
      <c r="DDR180" s="532"/>
      <c r="DDS180" s="533"/>
      <c r="DDT180" s="533"/>
      <c r="DDU180" s="533"/>
      <c r="DDV180" s="533"/>
      <c r="DDW180" s="533"/>
      <c r="DDX180" s="532"/>
      <c r="DDY180" s="533"/>
      <c r="DDZ180" s="533"/>
      <c r="DEA180" s="533"/>
      <c r="DEB180" s="533"/>
      <c r="DEC180" s="533"/>
      <c r="DED180" s="532"/>
      <c r="DEE180" s="533"/>
      <c r="DEF180" s="533"/>
      <c r="DEG180" s="533"/>
      <c r="DEH180" s="533"/>
      <c r="DEI180" s="533"/>
      <c r="DEJ180" s="532"/>
      <c r="DEK180" s="533"/>
      <c r="DEL180" s="533"/>
      <c r="DEM180" s="533"/>
      <c r="DEN180" s="533"/>
      <c r="DEO180" s="533"/>
      <c r="DEP180" s="532"/>
      <c r="DEQ180" s="533"/>
      <c r="DER180" s="533"/>
      <c r="DES180" s="533"/>
      <c r="DET180" s="533"/>
      <c r="DEU180" s="533"/>
      <c r="DEV180" s="532"/>
      <c r="DEW180" s="533"/>
      <c r="DEX180" s="533"/>
      <c r="DEY180" s="533"/>
      <c r="DEZ180" s="533"/>
      <c r="DFA180" s="533"/>
      <c r="DFB180" s="532"/>
      <c r="DFC180" s="533"/>
      <c r="DFD180" s="533"/>
      <c r="DFE180" s="533"/>
      <c r="DFF180" s="533"/>
      <c r="DFG180" s="533"/>
      <c r="DFH180" s="532"/>
      <c r="DFI180" s="533"/>
      <c r="DFJ180" s="533"/>
      <c r="DFK180" s="533"/>
      <c r="DFL180" s="533"/>
      <c r="DFM180" s="533"/>
      <c r="DFN180" s="532"/>
      <c r="DFO180" s="533"/>
      <c r="DFP180" s="533"/>
      <c r="DFQ180" s="533"/>
      <c r="DFR180" s="533"/>
      <c r="DFS180" s="533"/>
      <c r="DFT180" s="532"/>
      <c r="DFU180" s="533"/>
      <c r="DFV180" s="533"/>
      <c r="DFW180" s="533"/>
      <c r="DFX180" s="533"/>
      <c r="DFY180" s="533"/>
      <c r="DFZ180" s="532"/>
      <c r="DGA180" s="533"/>
      <c r="DGB180" s="533"/>
      <c r="DGC180" s="533"/>
      <c r="DGD180" s="533"/>
      <c r="DGE180" s="533"/>
      <c r="DGF180" s="532"/>
      <c r="DGG180" s="533"/>
      <c r="DGH180" s="533"/>
      <c r="DGI180" s="533"/>
      <c r="DGJ180" s="533"/>
      <c r="DGK180" s="533"/>
      <c r="DGL180" s="532"/>
      <c r="DGM180" s="533"/>
      <c r="DGN180" s="533"/>
      <c r="DGO180" s="533"/>
      <c r="DGP180" s="533"/>
      <c r="DGQ180" s="533"/>
      <c r="DGR180" s="532"/>
      <c r="DGS180" s="533"/>
      <c r="DGT180" s="533"/>
      <c r="DGU180" s="533"/>
      <c r="DGV180" s="533"/>
      <c r="DGW180" s="533"/>
      <c r="DGX180" s="532"/>
      <c r="DGY180" s="533"/>
      <c r="DGZ180" s="533"/>
      <c r="DHA180" s="533"/>
      <c r="DHB180" s="533"/>
      <c r="DHC180" s="533"/>
      <c r="DHD180" s="532"/>
      <c r="DHE180" s="533"/>
      <c r="DHF180" s="533"/>
      <c r="DHG180" s="533"/>
      <c r="DHH180" s="533"/>
      <c r="DHI180" s="533"/>
      <c r="DHJ180" s="532"/>
      <c r="DHK180" s="533"/>
      <c r="DHL180" s="533"/>
      <c r="DHM180" s="533"/>
      <c r="DHN180" s="533"/>
      <c r="DHO180" s="533"/>
      <c r="DHP180" s="532"/>
      <c r="DHQ180" s="533"/>
      <c r="DHR180" s="533"/>
      <c r="DHS180" s="533"/>
      <c r="DHT180" s="533"/>
      <c r="DHU180" s="533"/>
      <c r="DHV180" s="532"/>
      <c r="DHW180" s="533"/>
      <c r="DHX180" s="533"/>
      <c r="DHY180" s="533"/>
      <c r="DHZ180" s="533"/>
      <c r="DIA180" s="533"/>
      <c r="DIB180" s="532"/>
      <c r="DIC180" s="533"/>
      <c r="DID180" s="533"/>
      <c r="DIE180" s="533"/>
      <c r="DIF180" s="533"/>
      <c r="DIG180" s="533"/>
      <c r="DIH180" s="532"/>
      <c r="DII180" s="533"/>
      <c r="DIJ180" s="533"/>
      <c r="DIK180" s="533"/>
      <c r="DIL180" s="533"/>
      <c r="DIM180" s="533"/>
      <c r="DIN180" s="532"/>
      <c r="DIO180" s="533"/>
      <c r="DIP180" s="533"/>
      <c r="DIQ180" s="533"/>
      <c r="DIR180" s="533"/>
      <c r="DIS180" s="533"/>
      <c r="DIT180" s="532"/>
      <c r="DIU180" s="533"/>
      <c r="DIV180" s="533"/>
      <c r="DIW180" s="533"/>
      <c r="DIX180" s="533"/>
      <c r="DIY180" s="533"/>
      <c r="DIZ180" s="532"/>
      <c r="DJA180" s="533"/>
      <c r="DJB180" s="533"/>
      <c r="DJC180" s="533"/>
      <c r="DJD180" s="533"/>
      <c r="DJE180" s="533"/>
      <c r="DJF180" s="532"/>
      <c r="DJG180" s="533"/>
      <c r="DJH180" s="533"/>
      <c r="DJI180" s="533"/>
      <c r="DJJ180" s="533"/>
      <c r="DJK180" s="533"/>
      <c r="DJL180" s="532"/>
      <c r="DJM180" s="533"/>
      <c r="DJN180" s="533"/>
      <c r="DJO180" s="533"/>
      <c r="DJP180" s="533"/>
      <c r="DJQ180" s="533"/>
      <c r="DJR180" s="532"/>
      <c r="DJS180" s="533"/>
      <c r="DJT180" s="533"/>
      <c r="DJU180" s="533"/>
      <c r="DJV180" s="533"/>
      <c r="DJW180" s="533"/>
      <c r="DJX180" s="532"/>
      <c r="DJY180" s="533"/>
      <c r="DJZ180" s="533"/>
      <c r="DKA180" s="533"/>
      <c r="DKB180" s="533"/>
      <c r="DKC180" s="533"/>
      <c r="DKD180" s="532"/>
      <c r="DKE180" s="533"/>
      <c r="DKF180" s="533"/>
      <c r="DKG180" s="533"/>
      <c r="DKH180" s="533"/>
      <c r="DKI180" s="533"/>
      <c r="DKJ180" s="532"/>
      <c r="DKK180" s="533"/>
      <c r="DKL180" s="533"/>
      <c r="DKM180" s="533"/>
      <c r="DKN180" s="533"/>
      <c r="DKO180" s="533"/>
      <c r="DKP180" s="532"/>
      <c r="DKQ180" s="533"/>
      <c r="DKR180" s="533"/>
      <c r="DKS180" s="533"/>
      <c r="DKT180" s="533"/>
      <c r="DKU180" s="533"/>
      <c r="DKV180" s="532"/>
      <c r="DKW180" s="533"/>
      <c r="DKX180" s="533"/>
      <c r="DKY180" s="533"/>
      <c r="DKZ180" s="533"/>
      <c r="DLA180" s="533"/>
      <c r="DLB180" s="532"/>
      <c r="DLC180" s="533"/>
      <c r="DLD180" s="533"/>
      <c r="DLE180" s="533"/>
      <c r="DLF180" s="533"/>
      <c r="DLG180" s="533"/>
      <c r="DLH180" s="532"/>
      <c r="DLI180" s="533"/>
      <c r="DLJ180" s="533"/>
      <c r="DLK180" s="533"/>
      <c r="DLL180" s="533"/>
      <c r="DLM180" s="533"/>
      <c r="DLN180" s="532"/>
      <c r="DLO180" s="533"/>
      <c r="DLP180" s="533"/>
      <c r="DLQ180" s="533"/>
      <c r="DLR180" s="533"/>
      <c r="DLS180" s="533"/>
      <c r="DLT180" s="532"/>
      <c r="DLU180" s="533"/>
      <c r="DLV180" s="533"/>
      <c r="DLW180" s="533"/>
      <c r="DLX180" s="533"/>
      <c r="DLY180" s="533"/>
      <c r="DLZ180" s="532"/>
      <c r="DMA180" s="533"/>
      <c r="DMB180" s="533"/>
      <c r="DMC180" s="533"/>
      <c r="DMD180" s="533"/>
      <c r="DME180" s="533"/>
      <c r="DMF180" s="532"/>
      <c r="DMG180" s="533"/>
      <c r="DMH180" s="533"/>
      <c r="DMI180" s="533"/>
      <c r="DMJ180" s="533"/>
      <c r="DMK180" s="533"/>
      <c r="DML180" s="532"/>
      <c r="DMM180" s="533"/>
      <c r="DMN180" s="533"/>
      <c r="DMO180" s="533"/>
      <c r="DMP180" s="533"/>
      <c r="DMQ180" s="533"/>
      <c r="DMR180" s="532"/>
      <c r="DMS180" s="533"/>
      <c r="DMT180" s="533"/>
      <c r="DMU180" s="533"/>
      <c r="DMV180" s="533"/>
      <c r="DMW180" s="533"/>
      <c r="DMX180" s="532"/>
      <c r="DMY180" s="533"/>
      <c r="DMZ180" s="533"/>
      <c r="DNA180" s="533"/>
      <c r="DNB180" s="533"/>
      <c r="DNC180" s="533"/>
      <c r="DND180" s="532"/>
      <c r="DNE180" s="533"/>
      <c r="DNF180" s="533"/>
      <c r="DNG180" s="533"/>
      <c r="DNH180" s="533"/>
      <c r="DNI180" s="533"/>
      <c r="DNJ180" s="532"/>
      <c r="DNK180" s="533"/>
      <c r="DNL180" s="533"/>
      <c r="DNM180" s="533"/>
      <c r="DNN180" s="533"/>
      <c r="DNO180" s="533"/>
      <c r="DNP180" s="532"/>
      <c r="DNQ180" s="533"/>
      <c r="DNR180" s="533"/>
      <c r="DNS180" s="533"/>
      <c r="DNT180" s="533"/>
      <c r="DNU180" s="533"/>
      <c r="DNV180" s="532"/>
      <c r="DNW180" s="533"/>
      <c r="DNX180" s="533"/>
      <c r="DNY180" s="533"/>
      <c r="DNZ180" s="533"/>
      <c r="DOA180" s="533"/>
      <c r="DOB180" s="532"/>
      <c r="DOC180" s="533"/>
      <c r="DOD180" s="533"/>
      <c r="DOE180" s="533"/>
      <c r="DOF180" s="533"/>
      <c r="DOG180" s="533"/>
      <c r="DOH180" s="532"/>
      <c r="DOI180" s="533"/>
      <c r="DOJ180" s="533"/>
      <c r="DOK180" s="533"/>
      <c r="DOL180" s="533"/>
      <c r="DOM180" s="533"/>
      <c r="DON180" s="532"/>
      <c r="DOO180" s="533"/>
      <c r="DOP180" s="533"/>
      <c r="DOQ180" s="533"/>
      <c r="DOR180" s="533"/>
      <c r="DOS180" s="533"/>
      <c r="DOT180" s="532"/>
      <c r="DOU180" s="533"/>
      <c r="DOV180" s="533"/>
      <c r="DOW180" s="533"/>
      <c r="DOX180" s="533"/>
      <c r="DOY180" s="533"/>
      <c r="DOZ180" s="532"/>
      <c r="DPA180" s="533"/>
      <c r="DPB180" s="533"/>
      <c r="DPC180" s="533"/>
      <c r="DPD180" s="533"/>
      <c r="DPE180" s="533"/>
      <c r="DPF180" s="532"/>
      <c r="DPG180" s="533"/>
      <c r="DPH180" s="533"/>
      <c r="DPI180" s="533"/>
      <c r="DPJ180" s="533"/>
      <c r="DPK180" s="533"/>
      <c r="DPL180" s="532"/>
      <c r="DPM180" s="533"/>
      <c r="DPN180" s="533"/>
      <c r="DPO180" s="533"/>
      <c r="DPP180" s="533"/>
      <c r="DPQ180" s="533"/>
      <c r="DPR180" s="532"/>
      <c r="DPS180" s="533"/>
      <c r="DPT180" s="533"/>
      <c r="DPU180" s="533"/>
      <c r="DPV180" s="533"/>
      <c r="DPW180" s="533"/>
      <c r="DPX180" s="532"/>
      <c r="DPY180" s="533"/>
      <c r="DPZ180" s="533"/>
      <c r="DQA180" s="533"/>
      <c r="DQB180" s="533"/>
      <c r="DQC180" s="533"/>
      <c r="DQD180" s="532"/>
      <c r="DQE180" s="533"/>
      <c r="DQF180" s="533"/>
      <c r="DQG180" s="533"/>
      <c r="DQH180" s="533"/>
      <c r="DQI180" s="533"/>
      <c r="DQJ180" s="532"/>
      <c r="DQK180" s="533"/>
      <c r="DQL180" s="533"/>
      <c r="DQM180" s="533"/>
      <c r="DQN180" s="533"/>
      <c r="DQO180" s="533"/>
      <c r="DQP180" s="532"/>
      <c r="DQQ180" s="533"/>
      <c r="DQR180" s="533"/>
      <c r="DQS180" s="533"/>
      <c r="DQT180" s="533"/>
      <c r="DQU180" s="533"/>
      <c r="DQV180" s="532"/>
      <c r="DQW180" s="533"/>
      <c r="DQX180" s="533"/>
      <c r="DQY180" s="533"/>
      <c r="DQZ180" s="533"/>
      <c r="DRA180" s="533"/>
      <c r="DRB180" s="532"/>
      <c r="DRC180" s="533"/>
      <c r="DRD180" s="533"/>
      <c r="DRE180" s="533"/>
      <c r="DRF180" s="533"/>
      <c r="DRG180" s="533"/>
      <c r="DRH180" s="532"/>
      <c r="DRI180" s="533"/>
      <c r="DRJ180" s="533"/>
      <c r="DRK180" s="533"/>
      <c r="DRL180" s="533"/>
      <c r="DRM180" s="533"/>
      <c r="DRN180" s="532"/>
      <c r="DRO180" s="533"/>
      <c r="DRP180" s="533"/>
      <c r="DRQ180" s="533"/>
      <c r="DRR180" s="533"/>
      <c r="DRS180" s="533"/>
      <c r="DRT180" s="532"/>
      <c r="DRU180" s="533"/>
      <c r="DRV180" s="533"/>
      <c r="DRW180" s="533"/>
      <c r="DRX180" s="533"/>
      <c r="DRY180" s="533"/>
      <c r="DRZ180" s="532"/>
      <c r="DSA180" s="533"/>
      <c r="DSB180" s="533"/>
      <c r="DSC180" s="533"/>
      <c r="DSD180" s="533"/>
      <c r="DSE180" s="533"/>
      <c r="DSF180" s="532"/>
      <c r="DSG180" s="533"/>
      <c r="DSH180" s="533"/>
      <c r="DSI180" s="533"/>
      <c r="DSJ180" s="533"/>
      <c r="DSK180" s="533"/>
      <c r="DSL180" s="532"/>
      <c r="DSM180" s="533"/>
      <c r="DSN180" s="533"/>
      <c r="DSO180" s="533"/>
      <c r="DSP180" s="533"/>
      <c r="DSQ180" s="533"/>
      <c r="DSR180" s="532"/>
      <c r="DSS180" s="533"/>
      <c r="DST180" s="533"/>
      <c r="DSU180" s="533"/>
      <c r="DSV180" s="533"/>
      <c r="DSW180" s="533"/>
      <c r="DSX180" s="532"/>
      <c r="DSY180" s="533"/>
      <c r="DSZ180" s="533"/>
      <c r="DTA180" s="533"/>
      <c r="DTB180" s="533"/>
      <c r="DTC180" s="533"/>
      <c r="DTD180" s="532"/>
      <c r="DTE180" s="533"/>
      <c r="DTF180" s="533"/>
      <c r="DTG180" s="533"/>
      <c r="DTH180" s="533"/>
      <c r="DTI180" s="533"/>
      <c r="DTJ180" s="532"/>
      <c r="DTK180" s="533"/>
      <c r="DTL180" s="533"/>
      <c r="DTM180" s="533"/>
      <c r="DTN180" s="533"/>
      <c r="DTO180" s="533"/>
      <c r="DTP180" s="532"/>
      <c r="DTQ180" s="533"/>
      <c r="DTR180" s="533"/>
      <c r="DTS180" s="533"/>
      <c r="DTT180" s="533"/>
      <c r="DTU180" s="533"/>
      <c r="DTV180" s="532"/>
      <c r="DTW180" s="533"/>
      <c r="DTX180" s="533"/>
      <c r="DTY180" s="533"/>
      <c r="DTZ180" s="533"/>
      <c r="DUA180" s="533"/>
      <c r="DUB180" s="532"/>
      <c r="DUC180" s="533"/>
      <c r="DUD180" s="533"/>
      <c r="DUE180" s="533"/>
      <c r="DUF180" s="533"/>
      <c r="DUG180" s="533"/>
      <c r="DUH180" s="532"/>
      <c r="DUI180" s="533"/>
      <c r="DUJ180" s="533"/>
      <c r="DUK180" s="533"/>
      <c r="DUL180" s="533"/>
      <c r="DUM180" s="533"/>
      <c r="DUN180" s="532"/>
      <c r="DUO180" s="533"/>
      <c r="DUP180" s="533"/>
      <c r="DUQ180" s="533"/>
      <c r="DUR180" s="533"/>
      <c r="DUS180" s="533"/>
      <c r="DUT180" s="532"/>
      <c r="DUU180" s="533"/>
      <c r="DUV180" s="533"/>
      <c r="DUW180" s="533"/>
      <c r="DUX180" s="533"/>
      <c r="DUY180" s="533"/>
      <c r="DUZ180" s="532"/>
      <c r="DVA180" s="533"/>
      <c r="DVB180" s="533"/>
      <c r="DVC180" s="533"/>
      <c r="DVD180" s="533"/>
      <c r="DVE180" s="533"/>
      <c r="DVF180" s="532"/>
      <c r="DVG180" s="533"/>
      <c r="DVH180" s="533"/>
      <c r="DVI180" s="533"/>
      <c r="DVJ180" s="533"/>
      <c r="DVK180" s="533"/>
      <c r="DVL180" s="532"/>
      <c r="DVM180" s="533"/>
      <c r="DVN180" s="533"/>
      <c r="DVO180" s="533"/>
      <c r="DVP180" s="533"/>
      <c r="DVQ180" s="533"/>
      <c r="DVR180" s="532"/>
      <c r="DVS180" s="533"/>
      <c r="DVT180" s="533"/>
      <c r="DVU180" s="533"/>
      <c r="DVV180" s="533"/>
      <c r="DVW180" s="533"/>
      <c r="DVX180" s="532"/>
      <c r="DVY180" s="533"/>
      <c r="DVZ180" s="533"/>
      <c r="DWA180" s="533"/>
      <c r="DWB180" s="533"/>
      <c r="DWC180" s="533"/>
      <c r="DWD180" s="532"/>
      <c r="DWE180" s="533"/>
      <c r="DWF180" s="533"/>
      <c r="DWG180" s="533"/>
      <c r="DWH180" s="533"/>
      <c r="DWI180" s="533"/>
      <c r="DWJ180" s="532"/>
      <c r="DWK180" s="533"/>
      <c r="DWL180" s="533"/>
      <c r="DWM180" s="533"/>
      <c r="DWN180" s="533"/>
      <c r="DWO180" s="533"/>
      <c r="DWP180" s="532"/>
      <c r="DWQ180" s="533"/>
      <c r="DWR180" s="533"/>
      <c r="DWS180" s="533"/>
      <c r="DWT180" s="533"/>
      <c r="DWU180" s="533"/>
      <c r="DWV180" s="532"/>
      <c r="DWW180" s="533"/>
      <c r="DWX180" s="533"/>
      <c r="DWY180" s="533"/>
      <c r="DWZ180" s="533"/>
      <c r="DXA180" s="533"/>
      <c r="DXB180" s="532"/>
      <c r="DXC180" s="533"/>
      <c r="DXD180" s="533"/>
      <c r="DXE180" s="533"/>
      <c r="DXF180" s="533"/>
      <c r="DXG180" s="533"/>
      <c r="DXH180" s="532"/>
      <c r="DXI180" s="533"/>
      <c r="DXJ180" s="533"/>
      <c r="DXK180" s="533"/>
      <c r="DXL180" s="533"/>
      <c r="DXM180" s="533"/>
      <c r="DXN180" s="532"/>
      <c r="DXO180" s="533"/>
      <c r="DXP180" s="533"/>
      <c r="DXQ180" s="533"/>
      <c r="DXR180" s="533"/>
      <c r="DXS180" s="533"/>
      <c r="DXT180" s="532"/>
      <c r="DXU180" s="533"/>
      <c r="DXV180" s="533"/>
      <c r="DXW180" s="533"/>
      <c r="DXX180" s="533"/>
      <c r="DXY180" s="533"/>
      <c r="DXZ180" s="532"/>
      <c r="DYA180" s="533"/>
      <c r="DYB180" s="533"/>
      <c r="DYC180" s="533"/>
      <c r="DYD180" s="533"/>
      <c r="DYE180" s="533"/>
      <c r="DYF180" s="532"/>
      <c r="DYG180" s="533"/>
      <c r="DYH180" s="533"/>
      <c r="DYI180" s="533"/>
      <c r="DYJ180" s="533"/>
      <c r="DYK180" s="533"/>
      <c r="DYL180" s="532"/>
      <c r="DYM180" s="533"/>
      <c r="DYN180" s="533"/>
      <c r="DYO180" s="533"/>
      <c r="DYP180" s="533"/>
      <c r="DYQ180" s="533"/>
      <c r="DYR180" s="532"/>
      <c r="DYS180" s="533"/>
      <c r="DYT180" s="533"/>
      <c r="DYU180" s="533"/>
      <c r="DYV180" s="533"/>
      <c r="DYW180" s="533"/>
      <c r="DYX180" s="532"/>
      <c r="DYY180" s="533"/>
      <c r="DYZ180" s="533"/>
      <c r="DZA180" s="533"/>
      <c r="DZB180" s="533"/>
      <c r="DZC180" s="533"/>
      <c r="DZD180" s="532"/>
      <c r="DZE180" s="533"/>
      <c r="DZF180" s="533"/>
      <c r="DZG180" s="533"/>
      <c r="DZH180" s="533"/>
      <c r="DZI180" s="533"/>
      <c r="DZJ180" s="532"/>
      <c r="DZK180" s="533"/>
      <c r="DZL180" s="533"/>
      <c r="DZM180" s="533"/>
      <c r="DZN180" s="533"/>
      <c r="DZO180" s="533"/>
      <c r="DZP180" s="532"/>
      <c r="DZQ180" s="533"/>
      <c r="DZR180" s="533"/>
      <c r="DZS180" s="533"/>
      <c r="DZT180" s="533"/>
      <c r="DZU180" s="533"/>
      <c r="DZV180" s="532"/>
      <c r="DZW180" s="533"/>
      <c r="DZX180" s="533"/>
      <c r="DZY180" s="533"/>
      <c r="DZZ180" s="533"/>
      <c r="EAA180" s="533"/>
      <c r="EAB180" s="532"/>
      <c r="EAC180" s="533"/>
      <c r="EAD180" s="533"/>
      <c r="EAE180" s="533"/>
      <c r="EAF180" s="533"/>
      <c r="EAG180" s="533"/>
      <c r="EAH180" s="532"/>
      <c r="EAI180" s="533"/>
      <c r="EAJ180" s="533"/>
      <c r="EAK180" s="533"/>
      <c r="EAL180" s="533"/>
      <c r="EAM180" s="533"/>
      <c r="EAN180" s="532"/>
      <c r="EAO180" s="533"/>
      <c r="EAP180" s="533"/>
      <c r="EAQ180" s="533"/>
      <c r="EAR180" s="533"/>
      <c r="EAS180" s="533"/>
      <c r="EAT180" s="532"/>
      <c r="EAU180" s="533"/>
      <c r="EAV180" s="533"/>
      <c r="EAW180" s="533"/>
      <c r="EAX180" s="533"/>
      <c r="EAY180" s="533"/>
      <c r="EAZ180" s="532"/>
      <c r="EBA180" s="533"/>
      <c r="EBB180" s="533"/>
      <c r="EBC180" s="533"/>
      <c r="EBD180" s="533"/>
      <c r="EBE180" s="533"/>
      <c r="EBF180" s="532"/>
      <c r="EBG180" s="533"/>
      <c r="EBH180" s="533"/>
      <c r="EBI180" s="533"/>
      <c r="EBJ180" s="533"/>
      <c r="EBK180" s="533"/>
      <c r="EBL180" s="532"/>
      <c r="EBM180" s="533"/>
      <c r="EBN180" s="533"/>
      <c r="EBO180" s="533"/>
      <c r="EBP180" s="533"/>
      <c r="EBQ180" s="533"/>
      <c r="EBR180" s="532"/>
      <c r="EBS180" s="533"/>
      <c r="EBT180" s="533"/>
      <c r="EBU180" s="533"/>
      <c r="EBV180" s="533"/>
      <c r="EBW180" s="533"/>
      <c r="EBX180" s="532"/>
      <c r="EBY180" s="533"/>
      <c r="EBZ180" s="533"/>
      <c r="ECA180" s="533"/>
      <c r="ECB180" s="533"/>
      <c r="ECC180" s="533"/>
      <c r="ECD180" s="532"/>
      <c r="ECE180" s="533"/>
      <c r="ECF180" s="533"/>
      <c r="ECG180" s="533"/>
      <c r="ECH180" s="533"/>
      <c r="ECI180" s="533"/>
      <c r="ECJ180" s="532"/>
      <c r="ECK180" s="533"/>
      <c r="ECL180" s="533"/>
      <c r="ECM180" s="533"/>
      <c r="ECN180" s="533"/>
      <c r="ECO180" s="533"/>
      <c r="ECP180" s="532"/>
      <c r="ECQ180" s="533"/>
      <c r="ECR180" s="533"/>
      <c r="ECS180" s="533"/>
      <c r="ECT180" s="533"/>
      <c r="ECU180" s="533"/>
      <c r="ECV180" s="532"/>
      <c r="ECW180" s="533"/>
      <c r="ECX180" s="533"/>
      <c r="ECY180" s="533"/>
      <c r="ECZ180" s="533"/>
      <c r="EDA180" s="533"/>
      <c r="EDB180" s="532"/>
      <c r="EDC180" s="533"/>
      <c r="EDD180" s="533"/>
      <c r="EDE180" s="533"/>
      <c r="EDF180" s="533"/>
      <c r="EDG180" s="533"/>
      <c r="EDH180" s="532"/>
      <c r="EDI180" s="533"/>
      <c r="EDJ180" s="533"/>
      <c r="EDK180" s="533"/>
      <c r="EDL180" s="533"/>
      <c r="EDM180" s="533"/>
      <c r="EDN180" s="532"/>
      <c r="EDO180" s="533"/>
      <c r="EDP180" s="533"/>
      <c r="EDQ180" s="533"/>
      <c r="EDR180" s="533"/>
      <c r="EDS180" s="533"/>
      <c r="EDT180" s="532"/>
      <c r="EDU180" s="533"/>
      <c r="EDV180" s="533"/>
      <c r="EDW180" s="533"/>
      <c r="EDX180" s="533"/>
      <c r="EDY180" s="533"/>
      <c r="EDZ180" s="532"/>
      <c r="EEA180" s="533"/>
      <c r="EEB180" s="533"/>
      <c r="EEC180" s="533"/>
      <c r="EED180" s="533"/>
      <c r="EEE180" s="533"/>
      <c r="EEF180" s="532"/>
      <c r="EEG180" s="533"/>
      <c r="EEH180" s="533"/>
      <c r="EEI180" s="533"/>
      <c r="EEJ180" s="533"/>
      <c r="EEK180" s="533"/>
      <c r="EEL180" s="532"/>
      <c r="EEM180" s="533"/>
      <c r="EEN180" s="533"/>
      <c r="EEO180" s="533"/>
      <c r="EEP180" s="533"/>
      <c r="EEQ180" s="533"/>
      <c r="EER180" s="532"/>
      <c r="EES180" s="533"/>
      <c r="EET180" s="533"/>
      <c r="EEU180" s="533"/>
      <c r="EEV180" s="533"/>
      <c r="EEW180" s="533"/>
      <c r="EEX180" s="532"/>
      <c r="EEY180" s="533"/>
      <c r="EEZ180" s="533"/>
      <c r="EFA180" s="533"/>
      <c r="EFB180" s="533"/>
      <c r="EFC180" s="533"/>
      <c r="EFD180" s="532"/>
      <c r="EFE180" s="533"/>
      <c r="EFF180" s="533"/>
      <c r="EFG180" s="533"/>
      <c r="EFH180" s="533"/>
      <c r="EFI180" s="533"/>
      <c r="EFJ180" s="532"/>
      <c r="EFK180" s="533"/>
      <c r="EFL180" s="533"/>
      <c r="EFM180" s="533"/>
      <c r="EFN180" s="533"/>
      <c r="EFO180" s="533"/>
      <c r="EFP180" s="532"/>
      <c r="EFQ180" s="533"/>
      <c r="EFR180" s="533"/>
      <c r="EFS180" s="533"/>
      <c r="EFT180" s="533"/>
      <c r="EFU180" s="533"/>
      <c r="EFV180" s="532"/>
      <c r="EFW180" s="533"/>
      <c r="EFX180" s="533"/>
      <c r="EFY180" s="533"/>
      <c r="EFZ180" s="533"/>
      <c r="EGA180" s="533"/>
      <c r="EGB180" s="532"/>
      <c r="EGC180" s="533"/>
      <c r="EGD180" s="533"/>
      <c r="EGE180" s="533"/>
      <c r="EGF180" s="533"/>
      <c r="EGG180" s="533"/>
      <c r="EGH180" s="532"/>
      <c r="EGI180" s="533"/>
      <c r="EGJ180" s="533"/>
      <c r="EGK180" s="533"/>
      <c r="EGL180" s="533"/>
      <c r="EGM180" s="533"/>
      <c r="EGN180" s="532"/>
      <c r="EGO180" s="533"/>
      <c r="EGP180" s="533"/>
      <c r="EGQ180" s="533"/>
      <c r="EGR180" s="533"/>
      <c r="EGS180" s="533"/>
      <c r="EGT180" s="532"/>
      <c r="EGU180" s="533"/>
      <c r="EGV180" s="533"/>
      <c r="EGW180" s="533"/>
      <c r="EGX180" s="533"/>
      <c r="EGY180" s="533"/>
      <c r="EGZ180" s="532"/>
      <c r="EHA180" s="533"/>
      <c r="EHB180" s="533"/>
      <c r="EHC180" s="533"/>
      <c r="EHD180" s="533"/>
      <c r="EHE180" s="533"/>
      <c r="EHF180" s="532"/>
      <c r="EHG180" s="533"/>
      <c r="EHH180" s="533"/>
      <c r="EHI180" s="533"/>
      <c r="EHJ180" s="533"/>
      <c r="EHK180" s="533"/>
      <c r="EHL180" s="532"/>
      <c r="EHM180" s="533"/>
      <c r="EHN180" s="533"/>
      <c r="EHO180" s="533"/>
      <c r="EHP180" s="533"/>
      <c r="EHQ180" s="533"/>
      <c r="EHR180" s="532"/>
      <c r="EHS180" s="533"/>
      <c r="EHT180" s="533"/>
      <c r="EHU180" s="533"/>
      <c r="EHV180" s="533"/>
      <c r="EHW180" s="533"/>
      <c r="EHX180" s="532"/>
      <c r="EHY180" s="533"/>
      <c r="EHZ180" s="533"/>
      <c r="EIA180" s="533"/>
      <c r="EIB180" s="533"/>
      <c r="EIC180" s="533"/>
      <c r="EID180" s="532"/>
      <c r="EIE180" s="533"/>
      <c r="EIF180" s="533"/>
      <c r="EIG180" s="533"/>
      <c r="EIH180" s="533"/>
      <c r="EII180" s="533"/>
      <c r="EIJ180" s="532"/>
      <c r="EIK180" s="533"/>
      <c r="EIL180" s="533"/>
      <c r="EIM180" s="533"/>
      <c r="EIN180" s="533"/>
      <c r="EIO180" s="533"/>
      <c r="EIP180" s="532"/>
      <c r="EIQ180" s="533"/>
      <c r="EIR180" s="533"/>
      <c r="EIS180" s="533"/>
      <c r="EIT180" s="533"/>
      <c r="EIU180" s="533"/>
      <c r="EIV180" s="532"/>
      <c r="EIW180" s="533"/>
      <c r="EIX180" s="533"/>
      <c r="EIY180" s="533"/>
      <c r="EIZ180" s="533"/>
      <c r="EJA180" s="533"/>
      <c r="EJB180" s="532"/>
      <c r="EJC180" s="533"/>
      <c r="EJD180" s="533"/>
      <c r="EJE180" s="533"/>
      <c r="EJF180" s="533"/>
      <c r="EJG180" s="533"/>
      <c r="EJH180" s="532"/>
      <c r="EJI180" s="533"/>
      <c r="EJJ180" s="533"/>
      <c r="EJK180" s="533"/>
      <c r="EJL180" s="533"/>
      <c r="EJM180" s="533"/>
      <c r="EJN180" s="532"/>
      <c r="EJO180" s="533"/>
      <c r="EJP180" s="533"/>
      <c r="EJQ180" s="533"/>
      <c r="EJR180" s="533"/>
      <c r="EJS180" s="533"/>
      <c r="EJT180" s="532"/>
      <c r="EJU180" s="533"/>
      <c r="EJV180" s="533"/>
      <c r="EJW180" s="533"/>
      <c r="EJX180" s="533"/>
      <c r="EJY180" s="533"/>
      <c r="EJZ180" s="532"/>
      <c r="EKA180" s="533"/>
      <c r="EKB180" s="533"/>
      <c r="EKC180" s="533"/>
      <c r="EKD180" s="533"/>
      <c r="EKE180" s="533"/>
      <c r="EKF180" s="532"/>
      <c r="EKG180" s="533"/>
      <c r="EKH180" s="533"/>
      <c r="EKI180" s="533"/>
      <c r="EKJ180" s="533"/>
      <c r="EKK180" s="533"/>
      <c r="EKL180" s="532"/>
      <c r="EKM180" s="533"/>
      <c r="EKN180" s="533"/>
      <c r="EKO180" s="533"/>
      <c r="EKP180" s="533"/>
      <c r="EKQ180" s="533"/>
      <c r="EKR180" s="532"/>
      <c r="EKS180" s="533"/>
      <c r="EKT180" s="533"/>
      <c r="EKU180" s="533"/>
      <c r="EKV180" s="533"/>
      <c r="EKW180" s="533"/>
      <c r="EKX180" s="532"/>
      <c r="EKY180" s="533"/>
      <c r="EKZ180" s="533"/>
      <c r="ELA180" s="533"/>
      <c r="ELB180" s="533"/>
      <c r="ELC180" s="533"/>
      <c r="ELD180" s="532"/>
      <c r="ELE180" s="533"/>
      <c r="ELF180" s="533"/>
      <c r="ELG180" s="533"/>
      <c r="ELH180" s="533"/>
      <c r="ELI180" s="533"/>
      <c r="ELJ180" s="532"/>
      <c r="ELK180" s="533"/>
      <c r="ELL180" s="533"/>
      <c r="ELM180" s="533"/>
      <c r="ELN180" s="533"/>
      <c r="ELO180" s="533"/>
      <c r="ELP180" s="532"/>
      <c r="ELQ180" s="533"/>
      <c r="ELR180" s="533"/>
      <c r="ELS180" s="533"/>
      <c r="ELT180" s="533"/>
      <c r="ELU180" s="533"/>
      <c r="ELV180" s="532"/>
      <c r="ELW180" s="533"/>
      <c r="ELX180" s="533"/>
      <c r="ELY180" s="533"/>
      <c r="ELZ180" s="533"/>
      <c r="EMA180" s="533"/>
      <c r="EMB180" s="532"/>
      <c r="EMC180" s="533"/>
      <c r="EMD180" s="533"/>
      <c r="EME180" s="533"/>
      <c r="EMF180" s="533"/>
      <c r="EMG180" s="533"/>
      <c r="EMH180" s="532"/>
      <c r="EMI180" s="533"/>
      <c r="EMJ180" s="533"/>
      <c r="EMK180" s="533"/>
      <c r="EML180" s="533"/>
      <c r="EMM180" s="533"/>
      <c r="EMN180" s="532"/>
      <c r="EMO180" s="533"/>
      <c r="EMP180" s="533"/>
      <c r="EMQ180" s="533"/>
      <c r="EMR180" s="533"/>
      <c r="EMS180" s="533"/>
      <c r="EMT180" s="532"/>
      <c r="EMU180" s="533"/>
      <c r="EMV180" s="533"/>
      <c r="EMW180" s="533"/>
      <c r="EMX180" s="533"/>
      <c r="EMY180" s="533"/>
      <c r="EMZ180" s="532"/>
      <c r="ENA180" s="533"/>
      <c r="ENB180" s="533"/>
      <c r="ENC180" s="533"/>
      <c r="END180" s="533"/>
      <c r="ENE180" s="533"/>
      <c r="ENF180" s="532"/>
      <c r="ENG180" s="533"/>
      <c r="ENH180" s="533"/>
      <c r="ENI180" s="533"/>
      <c r="ENJ180" s="533"/>
      <c r="ENK180" s="533"/>
      <c r="ENL180" s="532"/>
      <c r="ENM180" s="533"/>
      <c r="ENN180" s="533"/>
      <c r="ENO180" s="533"/>
      <c r="ENP180" s="533"/>
      <c r="ENQ180" s="533"/>
      <c r="ENR180" s="532"/>
      <c r="ENS180" s="533"/>
      <c r="ENT180" s="533"/>
      <c r="ENU180" s="533"/>
      <c r="ENV180" s="533"/>
      <c r="ENW180" s="533"/>
      <c r="ENX180" s="532"/>
      <c r="ENY180" s="533"/>
      <c r="ENZ180" s="533"/>
      <c r="EOA180" s="533"/>
      <c r="EOB180" s="533"/>
      <c r="EOC180" s="533"/>
      <c r="EOD180" s="532"/>
      <c r="EOE180" s="533"/>
      <c r="EOF180" s="533"/>
      <c r="EOG180" s="533"/>
      <c r="EOH180" s="533"/>
      <c r="EOI180" s="533"/>
      <c r="EOJ180" s="532"/>
      <c r="EOK180" s="533"/>
      <c r="EOL180" s="533"/>
      <c r="EOM180" s="533"/>
      <c r="EON180" s="533"/>
      <c r="EOO180" s="533"/>
      <c r="EOP180" s="532"/>
      <c r="EOQ180" s="533"/>
      <c r="EOR180" s="533"/>
      <c r="EOS180" s="533"/>
      <c r="EOT180" s="533"/>
      <c r="EOU180" s="533"/>
      <c r="EOV180" s="532"/>
      <c r="EOW180" s="533"/>
      <c r="EOX180" s="533"/>
      <c r="EOY180" s="533"/>
      <c r="EOZ180" s="533"/>
      <c r="EPA180" s="533"/>
      <c r="EPB180" s="532"/>
      <c r="EPC180" s="533"/>
      <c r="EPD180" s="533"/>
      <c r="EPE180" s="533"/>
      <c r="EPF180" s="533"/>
      <c r="EPG180" s="533"/>
      <c r="EPH180" s="532"/>
      <c r="EPI180" s="533"/>
      <c r="EPJ180" s="533"/>
      <c r="EPK180" s="533"/>
      <c r="EPL180" s="533"/>
      <c r="EPM180" s="533"/>
      <c r="EPN180" s="532"/>
      <c r="EPO180" s="533"/>
      <c r="EPP180" s="533"/>
      <c r="EPQ180" s="533"/>
      <c r="EPR180" s="533"/>
      <c r="EPS180" s="533"/>
      <c r="EPT180" s="532"/>
      <c r="EPU180" s="533"/>
      <c r="EPV180" s="533"/>
      <c r="EPW180" s="533"/>
      <c r="EPX180" s="533"/>
      <c r="EPY180" s="533"/>
      <c r="EPZ180" s="532"/>
      <c r="EQA180" s="533"/>
      <c r="EQB180" s="533"/>
      <c r="EQC180" s="533"/>
      <c r="EQD180" s="533"/>
      <c r="EQE180" s="533"/>
      <c r="EQF180" s="532"/>
      <c r="EQG180" s="533"/>
      <c r="EQH180" s="533"/>
      <c r="EQI180" s="533"/>
      <c r="EQJ180" s="533"/>
      <c r="EQK180" s="533"/>
      <c r="EQL180" s="532"/>
      <c r="EQM180" s="533"/>
      <c r="EQN180" s="533"/>
      <c r="EQO180" s="533"/>
      <c r="EQP180" s="533"/>
      <c r="EQQ180" s="533"/>
      <c r="EQR180" s="532"/>
      <c r="EQS180" s="533"/>
      <c r="EQT180" s="533"/>
      <c r="EQU180" s="533"/>
      <c r="EQV180" s="533"/>
      <c r="EQW180" s="533"/>
      <c r="EQX180" s="532"/>
      <c r="EQY180" s="533"/>
      <c r="EQZ180" s="533"/>
      <c r="ERA180" s="533"/>
      <c r="ERB180" s="533"/>
      <c r="ERC180" s="533"/>
      <c r="ERD180" s="532"/>
      <c r="ERE180" s="533"/>
      <c r="ERF180" s="533"/>
      <c r="ERG180" s="533"/>
      <c r="ERH180" s="533"/>
      <c r="ERI180" s="533"/>
      <c r="ERJ180" s="532"/>
      <c r="ERK180" s="533"/>
      <c r="ERL180" s="533"/>
      <c r="ERM180" s="533"/>
      <c r="ERN180" s="533"/>
      <c r="ERO180" s="533"/>
      <c r="ERP180" s="532"/>
      <c r="ERQ180" s="533"/>
      <c r="ERR180" s="533"/>
      <c r="ERS180" s="533"/>
      <c r="ERT180" s="533"/>
      <c r="ERU180" s="533"/>
      <c r="ERV180" s="532"/>
      <c r="ERW180" s="533"/>
      <c r="ERX180" s="533"/>
      <c r="ERY180" s="533"/>
      <c r="ERZ180" s="533"/>
      <c r="ESA180" s="533"/>
      <c r="ESB180" s="532"/>
      <c r="ESC180" s="533"/>
      <c r="ESD180" s="533"/>
      <c r="ESE180" s="533"/>
      <c r="ESF180" s="533"/>
      <c r="ESG180" s="533"/>
      <c r="ESH180" s="532"/>
      <c r="ESI180" s="533"/>
      <c r="ESJ180" s="533"/>
      <c r="ESK180" s="533"/>
      <c r="ESL180" s="533"/>
      <c r="ESM180" s="533"/>
      <c r="ESN180" s="532"/>
      <c r="ESO180" s="533"/>
      <c r="ESP180" s="533"/>
      <c r="ESQ180" s="533"/>
      <c r="ESR180" s="533"/>
      <c r="ESS180" s="533"/>
      <c r="EST180" s="532"/>
      <c r="ESU180" s="533"/>
      <c r="ESV180" s="533"/>
      <c r="ESW180" s="533"/>
      <c r="ESX180" s="533"/>
      <c r="ESY180" s="533"/>
      <c r="ESZ180" s="532"/>
      <c r="ETA180" s="533"/>
      <c r="ETB180" s="533"/>
      <c r="ETC180" s="533"/>
      <c r="ETD180" s="533"/>
      <c r="ETE180" s="533"/>
      <c r="ETF180" s="532"/>
      <c r="ETG180" s="533"/>
      <c r="ETH180" s="533"/>
      <c r="ETI180" s="533"/>
      <c r="ETJ180" s="533"/>
      <c r="ETK180" s="533"/>
      <c r="ETL180" s="532"/>
      <c r="ETM180" s="533"/>
      <c r="ETN180" s="533"/>
      <c r="ETO180" s="533"/>
      <c r="ETP180" s="533"/>
      <c r="ETQ180" s="533"/>
      <c r="ETR180" s="532"/>
      <c r="ETS180" s="533"/>
      <c r="ETT180" s="533"/>
      <c r="ETU180" s="533"/>
      <c r="ETV180" s="533"/>
      <c r="ETW180" s="533"/>
      <c r="ETX180" s="532"/>
      <c r="ETY180" s="533"/>
      <c r="ETZ180" s="533"/>
      <c r="EUA180" s="533"/>
      <c r="EUB180" s="533"/>
      <c r="EUC180" s="533"/>
      <c r="EUD180" s="532"/>
      <c r="EUE180" s="533"/>
      <c r="EUF180" s="533"/>
      <c r="EUG180" s="533"/>
      <c r="EUH180" s="533"/>
      <c r="EUI180" s="533"/>
      <c r="EUJ180" s="532"/>
      <c r="EUK180" s="533"/>
      <c r="EUL180" s="533"/>
      <c r="EUM180" s="533"/>
      <c r="EUN180" s="533"/>
      <c r="EUO180" s="533"/>
      <c r="EUP180" s="532"/>
      <c r="EUQ180" s="533"/>
      <c r="EUR180" s="533"/>
      <c r="EUS180" s="533"/>
      <c r="EUT180" s="533"/>
      <c r="EUU180" s="533"/>
      <c r="EUV180" s="532"/>
      <c r="EUW180" s="533"/>
      <c r="EUX180" s="533"/>
      <c r="EUY180" s="533"/>
      <c r="EUZ180" s="533"/>
      <c r="EVA180" s="533"/>
      <c r="EVB180" s="532"/>
      <c r="EVC180" s="533"/>
      <c r="EVD180" s="533"/>
      <c r="EVE180" s="533"/>
      <c r="EVF180" s="533"/>
      <c r="EVG180" s="533"/>
      <c r="EVH180" s="532"/>
      <c r="EVI180" s="533"/>
      <c r="EVJ180" s="533"/>
      <c r="EVK180" s="533"/>
      <c r="EVL180" s="533"/>
      <c r="EVM180" s="533"/>
      <c r="EVN180" s="532"/>
      <c r="EVO180" s="533"/>
      <c r="EVP180" s="533"/>
      <c r="EVQ180" s="533"/>
      <c r="EVR180" s="533"/>
      <c r="EVS180" s="533"/>
      <c r="EVT180" s="532"/>
      <c r="EVU180" s="533"/>
      <c r="EVV180" s="533"/>
      <c r="EVW180" s="533"/>
      <c r="EVX180" s="533"/>
      <c r="EVY180" s="533"/>
      <c r="EVZ180" s="532"/>
      <c r="EWA180" s="533"/>
      <c r="EWB180" s="533"/>
      <c r="EWC180" s="533"/>
      <c r="EWD180" s="533"/>
      <c r="EWE180" s="533"/>
      <c r="EWF180" s="532"/>
      <c r="EWG180" s="533"/>
      <c r="EWH180" s="533"/>
      <c r="EWI180" s="533"/>
      <c r="EWJ180" s="533"/>
      <c r="EWK180" s="533"/>
      <c r="EWL180" s="532"/>
      <c r="EWM180" s="533"/>
      <c r="EWN180" s="533"/>
      <c r="EWO180" s="533"/>
      <c r="EWP180" s="533"/>
      <c r="EWQ180" s="533"/>
      <c r="EWR180" s="532"/>
      <c r="EWS180" s="533"/>
      <c r="EWT180" s="533"/>
      <c r="EWU180" s="533"/>
      <c r="EWV180" s="533"/>
      <c r="EWW180" s="533"/>
      <c r="EWX180" s="532"/>
      <c r="EWY180" s="533"/>
      <c r="EWZ180" s="533"/>
      <c r="EXA180" s="533"/>
      <c r="EXB180" s="533"/>
      <c r="EXC180" s="533"/>
      <c r="EXD180" s="532"/>
      <c r="EXE180" s="533"/>
      <c r="EXF180" s="533"/>
      <c r="EXG180" s="533"/>
      <c r="EXH180" s="533"/>
      <c r="EXI180" s="533"/>
      <c r="EXJ180" s="532"/>
      <c r="EXK180" s="533"/>
      <c r="EXL180" s="533"/>
      <c r="EXM180" s="533"/>
      <c r="EXN180" s="533"/>
      <c r="EXO180" s="533"/>
      <c r="EXP180" s="532"/>
      <c r="EXQ180" s="533"/>
      <c r="EXR180" s="533"/>
      <c r="EXS180" s="533"/>
      <c r="EXT180" s="533"/>
      <c r="EXU180" s="533"/>
      <c r="EXV180" s="532"/>
      <c r="EXW180" s="533"/>
      <c r="EXX180" s="533"/>
      <c r="EXY180" s="533"/>
      <c r="EXZ180" s="533"/>
      <c r="EYA180" s="533"/>
      <c r="EYB180" s="532"/>
      <c r="EYC180" s="533"/>
      <c r="EYD180" s="533"/>
      <c r="EYE180" s="533"/>
      <c r="EYF180" s="533"/>
      <c r="EYG180" s="533"/>
      <c r="EYH180" s="532"/>
      <c r="EYI180" s="533"/>
      <c r="EYJ180" s="533"/>
      <c r="EYK180" s="533"/>
      <c r="EYL180" s="533"/>
      <c r="EYM180" s="533"/>
      <c r="EYN180" s="532"/>
      <c r="EYO180" s="533"/>
      <c r="EYP180" s="533"/>
      <c r="EYQ180" s="533"/>
      <c r="EYR180" s="533"/>
      <c r="EYS180" s="533"/>
      <c r="EYT180" s="532"/>
      <c r="EYU180" s="533"/>
      <c r="EYV180" s="533"/>
      <c r="EYW180" s="533"/>
      <c r="EYX180" s="533"/>
      <c r="EYY180" s="533"/>
      <c r="EYZ180" s="532"/>
      <c r="EZA180" s="533"/>
      <c r="EZB180" s="533"/>
      <c r="EZC180" s="533"/>
      <c r="EZD180" s="533"/>
      <c r="EZE180" s="533"/>
      <c r="EZF180" s="532"/>
      <c r="EZG180" s="533"/>
      <c r="EZH180" s="533"/>
      <c r="EZI180" s="533"/>
      <c r="EZJ180" s="533"/>
      <c r="EZK180" s="533"/>
      <c r="EZL180" s="532"/>
      <c r="EZM180" s="533"/>
      <c r="EZN180" s="533"/>
      <c r="EZO180" s="533"/>
      <c r="EZP180" s="533"/>
      <c r="EZQ180" s="533"/>
      <c r="EZR180" s="532"/>
      <c r="EZS180" s="533"/>
      <c r="EZT180" s="533"/>
      <c r="EZU180" s="533"/>
      <c r="EZV180" s="533"/>
      <c r="EZW180" s="533"/>
      <c r="EZX180" s="532"/>
      <c r="EZY180" s="533"/>
      <c r="EZZ180" s="533"/>
      <c r="FAA180" s="533"/>
      <c r="FAB180" s="533"/>
      <c r="FAC180" s="533"/>
      <c r="FAD180" s="532"/>
      <c r="FAE180" s="533"/>
      <c r="FAF180" s="533"/>
      <c r="FAG180" s="533"/>
      <c r="FAH180" s="533"/>
      <c r="FAI180" s="533"/>
      <c r="FAJ180" s="532"/>
      <c r="FAK180" s="533"/>
      <c r="FAL180" s="533"/>
      <c r="FAM180" s="533"/>
      <c r="FAN180" s="533"/>
      <c r="FAO180" s="533"/>
      <c r="FAP180" s="532"/>
      <c r="FAQ180" s="533"/>
      <c r="FAR180" s="533"/>
      <c r="FAS180" s="533"/>
      <c r="FAT180" s="533"/>
      <c r="FAU180" s="533"/>
      <c r="FAV180" s="532"/>
      <c r="FAW180" s="533"/>
      <c r="FAX180" s="533"/>
      <c r="FAY180" s="533"/>
      <c r="FAZ180" s="533"/>
      <c r="FBA180" s="533"/>
      <c r="FBB180" s="532"/>
      <c r="FBC180" s="533"/>
      <c r="FBD180" s="533"/>
      <c r="FBE180" s="533"/>
      <c r="FBF180" s="533"/>
      <c r="FBG180" s="533"/>
      <c r="FBH180" s="532"/>
      <c r="FBI180" s="533"/>
      <c r="FBJ180" s="533"/>
      <c r="FBK180" s="533"/>
      <c r="FBL180" s="533"/>
      <c r="FBM180" s="533"/>
      <c r="FBN180" s="532"/>
      <c r="FBO180" s="533"/>
      <c r="FBP180" s="533"/>
      <c r="FBQ180" s="533"/>
      <c r="FBR180" s="533"/>
      <c r="FBS180" s="533"/>
      <c r="FBT180" s="532"/>
      <c r="FBU180" s="533"/>
      <c r="FBV180" s="533"/>
      <c r="FBW180" s="533"/>
      <c r="FBX180" s="533"/>
      <c r="FBY180" s="533"/>
      <c r="FBZ180" s="532"/>
      <c r="FCA180" s="533"/>
      <c r="FCB180" s="533"/>
      <c r="FCC180" s="533"/>
      <c r="FCD180" s="533"/>
      <c r="FCE180" s="533"/>
      <c r="FCF180" s="532"/>
      <c r="FCG180" s="533"/>
      <c r="FCH180" s="533"/>
      <c r="FCI180" s="533"/>
      <c r="FCJ180" s="533"/>
      <c r="FCK180" s="533"/>
      <c r="FCL180" s="532"/>
      <c r="FCM180" s="533"/>
      <c r="FCN180" s="533"/>
      <c r="FCO180" s="533"/>
      <c r="FCP180" s="533"/>
      <c r="FCQ180" s="533"/>
      <c r="FCR180" s="532"/>
      <c r="FCS180" s="533"/>
      <c r="FCT180" s="533"/>
      <c r="FCU180" s="533"/>
      <c r="FCV180" s="533"/>
      <c r="FCW180" s="533"/>
      <c r="FCX180" s="532"/>
      <c r="FCY180" s="533"/>
      <c r="FCZ180" s="533"/>
      <c r="FDA180" s="533"/>
      <c r="FDB180" s="533"/>
      <c r="FDC180" s="533"/>
      <c r="FDD180" s="532"/>
      <c r="FDE180" s="533"/>
      <c r="FDF180" s="533"/>
      <c r="FDG180" s="533"/>
      <c r="FDH180" s="533"/>
      <c r="FDI180" s="533"/>
      <c r="FDJ180" s="532"/>
      <c r="FDK180" s="533"/>
      <c r="FDL180" s="533"/>
      <c r="FDM180" s="533"/>
      <c r="FDN180" s="533"/>
      <c r="FDO180" s="533"/>
      <c r="FDP180" s="532"/>
      <c r="FDQ180" s="533"/>
      <c r="FDR180" s="533"/>
      <c r="FDS180" s="533"/>
      <c r="FDT180" s="533"/>
      <c r="FDU180" s="533"/>
      <c r="FDV180" s="532"/>
      <c r="FDW180" s="533"/>
      <c r="FDX180" s="533"/>
      <c r="FDY180" s="533"/>
      <c r="FDZ180" s="533"/>
      <c r="FEA180" s="533"/>
      <c r="FEB180" s="532"/>
      <c r="FEC180" s="533"/>
      <c r="FED180" s="533"/>
      <c r="FEE180" s="533"/>
      <c r="FEF180" s="533"/>
      <c r="FEG180" s="533"/>
      <c r="FEH180" s="532"/>
      <c r="FEI180" s="533"/>
      <c r="FEJ180" s="533"/>
      <c r="FEK180" s="533"/>
      <c r="FEL180" s="533"/>
      <c r="FEM180" s="533"/>
      <c r="FEN180" s="532"/>
      <c r="FEO180" s="533"/>
      <c r="FEP180" s="533"/>
      <c r="FEQ180" s="533"/>
      <c r="FER180" s="533"/>
      <c r="FES180" s="533"/>
      <c r="FET180" s="532"/>
      <c r="FEU180" s="533"/>
      <c r="FEV180" s="533"/>
      <c r="FEW180" s="533"/>
      <c r="FEX180" s="533"/>
      <c r="FEY180" s="533"/>
      <c r="FEZ180" s="532"/>
      <c r="FFA180" s="533"/>
      <c r="FFB180" s="533"/>
      <c r="FFC180" s="533"/>
      <c r="FFD180" s="533"/>
      <c r="FFE180" s="533"/>
      <c r="FFF180" s="532"/>
      <c r="FFG180" s="533"/>
      <c r="FFH180" s="533"/>
      <c r="FFI180" s="533"/>
      <c r="FFJ180" s="533"/>
      <c r="FFK180" s="533"/>
      <c r="FFL180" s="532"/>
      <c r="FFM180" s="533"/>
      <c r="FFN180" s="533"/>
      <c r="FFO180" s="533"/>
      <c r="FFP180" s="533"/>
      <c r="FFQ180" s="533"/>
      <c r="FFR180" s="532"/>
      <c r="FFS180" s="533"/>
      <c r="FFT180" s="533"/>
      <c r="FFU180" s="533"/>
      <c r="FFV180" s="533"/>
      <c r="FFW180" s="533"/>
      <c r="FFX180" s="532"/>
      <c r="FFY180" s="533"/>
      <c r="FFZ180" s="533"/>
      <c r="FGA180" s="533"/>
      <c r="FGB180" s="533"/>
      <c r="FGC180" s="533"/>
      <c r="FGD180" s="532"/>
      <c r="FGE180" s="533"/>
      <c r="FGF180" s="533"/>
      <c r="FGG180" s="533"/>
      <c r="FGH180" s="533"/>
      <c r="FGI180" s="533"/>
      <c r="FGJ180" s="532"/>
      <c r="FGK180" s="533"/>
      <c r="FGL180" s="533"/>
      <c r="FGM180" s="533"/>
      <c r="FGN180" s="533"/>
      <c r="FGO180" s="533"/>
      <c r="FGP180" s="532"/>
      <c r="FGQ180" s="533"/>
      <c r="FGR180" s="533"/>
      <c r="FGS180" s="533"/>
      <c r="FGT180" s="533"/>
      <c r="FGU180" s="533"/>
      <c r="FGV180" s="532"/>
      <c r="FGW180" s="533"/>
      <c r="FGX180" s="533"/>
      <c r="FGY180" s="533"/>
      <c r="FGZ180" s="533"/>
      <c r="FHA180" s="533"/>
      <c r="FHB180" s="532"/>
      <c r="FHC180" s="533"/>
      <c r="FHD180" s="533"/>
      <c r="FHE180" s="533"/>
      <c r="FHF180" s="533"/>
      <c r="FHG180" s="533"/>
      <c r="FHH180" s="532"/>
      <c r="FHI180" s="533"/>
      <c r="FHJ180" s="533"/>
      <c r="FHK180" s="533"/>
      <c r="FHL180" s="533"/>
      <c r="FHM180" s="533"/>
      <c r="FHN180" s="532"/>
      <c r="FHO180" s="533"/>
      <c r="FHP180" s="533"/>
      <c r="FHQ180" s="533"/>
      <c r="FHR180" s="533"/>
      <c r="FHS180" s="533"/>
      <c r="FHT180" s="532"/>
      <c r="FHU180" s="533"/>
      <c r="FHV180" s="533"/>
      <c r="FHW180" s="533"/>
      <c r="FHX180" s="533"/>
      <c r="FHY180" s="533"/>
      <c r="FHZ180" s="532"/>
      <c r="FIA180" s="533"/>
      <c r="FIB180" s="533"/>
      <c r="FIC180" s="533"/>
      <c r="FID180" s="533"/>
      <c r="FIE180" s="533"/>
      <c r="FIF180" s="532"/>
      <c r="FIG180" s="533"/>
      <c r="FIH180" s="533"/>
      <c r="FII180" s="533"/>
      <c r="FIJ180" s="533"/>
      <c r="FIK180" s="533"/>
      <c r="FIL180" s="532"/>
      <c r="FIM180" s="533"/>
      <c r="FIN180" s="533"/>
      <c r="FIO180" s="533"/>
      <c r="FIP180" s="533"/>
      <c r="FIQ180" s="533"/>
      <c r="FIR180" s="532"/>
      <c r="FIS180" s="533"/>
      <c r="FIT180" s="533"/>
      <c r="FIU180" s="533"/>
      <c r="FIV180" s="533"/>
      <c r="FIW180" s="533"/>
      <c r="FIX180" s="532"/>
      <c r="FIY180" s="533"/>
      <c r="FIZ180" s="533"/>
      <c r="FJA180" s="533"/>
      <c r="FJB180" s="533"/>
      <c r="FJC180" s="533"/>
      <c r="FJD180" s="532"/>
      <c r="FJE180" s="533"/>
      <c r="FJF180" s="533"/>
      <c r="FJG180" s="533"/>
      <c r="FJH180" s="533"/>
      <c r="FJI180" s="533"/>
      <c r="FJJ180" s="532"/>
      <c r="FJK180" s="533"/>
      <c r="FJL180" s="533"/>
      <c r="FJM180" s="533"/>
      <c r="FJN180" s="533"/>
      <c r="FJO180" s="533"/>
      <c r="FJP180" s="532"/>
      <c r="FJQ180" s="533"/>
      <c r="FJR180" s="533"/>
      <c r="FJS180" s="533"/>
      <c r="FJT180" s="533"/>
      <c r="FJU180" s="533"/>
      <c r="FJV180" s="532"/>
      <c r="FJW180" s="533"/>
      <c r="FJX180" s="533"/>
      <c r="FJY180" s="533"/>
      <c r="FJZ180" s="533"/>
      <c r="FKA180" s="533"/>
      <c r="FKB180" s="532"/>
      <c r="FKC180" s="533"/>
      <c r="FKD180" s="533"/>
      <c r="FKE180" s="533"/>
      <c r="FKF180" s="533"/>
      <c r="FKG180" s="533"/>
      <c r="FKH180" s="532"/>
      <c r="FKI180" s="533"/>
      <c r="FKJ180" s="533"/>
      <c r="FKK180" s="533"/>
      <c r="FKL180" s="533"/>
      <c r="FKM180" s="533"/>
      <c r="FKN180" s="532"/>
      <c r="FKO180" s="533"/>
      <c r="FKP180" s="533"/>
      <c r="FKQ180" s="533"/>
      <c r="FKR180" s="533"/>
      <c r="FKS180" s="533"/>
      <c r="FKT180" s="532"/>
      <c r="FKU180" s="533"/>
      <c r="FKV180" s="533"/>
      <c r="FKW180" s="533"/>
      <c r="FKX180" s="533"/>
      <c r="FKY180" s="533"/>
      <c r="FKZ180" s="532"/>
      <c r="FLA180" s="533"/>
      <c r="FLB180" s="533"/>
      <c r="FLC180" s="533"/>
      <c r="FLD180" s="533"/>
      <c r="FLE180" s="533"/>
      <c r="FLF180" s="532"/>
      <c r="FLG180" s="533"/>
      <c r="FLH180" s="533"/>
      <c r="FLI180" s="533"/>
      <c r="FLJ180" s="533"/>
      <c r="FLK180" s="533"/>
      <c r="FLL180" s="532"/>
      <c r="FLM180" s="533"/>
      <c r="FLN180" s="533"/>
      <c r="FLO180" s="533"/>
      <c r="FLP180" s="533"/>
      <c r="FLQ180" s="533"/>
      <c r="FLR180" s="532"/>
      <c r="FLS180" s="533"/>
      <c r="FLT180" s="533"/>
      <c r="FLU180" s="533"/>
      <c r="FLV180" s="533"/>
      <c r="FLW180" s="533"/>
      <c r="FLX180" s="532"/>
      <c r="FLY180" s="533"/>
      <c r="FLZ180" s="533"/>
      <c r="FMA180" s="533"/>
      <c r="FMB180" s="533"/>
      <c r="FMC180" s="533"/>
      <c r="FMD180" s="532"/>
      <c r="FME180" s="533"/>
      <c r="FMF180" s="533"/>
      <c r="FMG180" s="533"/>
      <c r="FMH180" s="533"/>
      <c r="FMI180" s="533"/>
      <c r="FMJ180" s="532"/>
      <c r="FMK180" s="533"/>
      <c r="FML180" s="533"/>
      <c r="FMM180" s="533"/>
      <c r="FMN180" s="533"/>
      <c r="FMO180" s="533"/>
      <c r="FMP180" s="532"/>
      <c r="FMQ180" s="533"/>
      <c r="FMR180" s="533"/>
      <c r="FMS180" s="533"/>
      <c r="FMT180" s="533"/>
      <c r="FMU180" s="533"/>
      <c r="FMV180" s="532"/>
      <c r="FMW180" s="533"/>
      <c r="FMX180" s="533"/>
      <c r="FMY180" s="533"/>
      <c r="FMZ180" s="533"/>
      <c r="FNA180" s="533"/>
      <c r="FNB180" s="532"/>
      <c r="FNC180" s="533"/>
      <c r="FND180" s="533"/>
      <c r="FNE180" s="533"/>
      <c r="FNF180" s="533"/>
      <c r="FNG180" s="533"/>
      <c r="FNH180" s="532"/>
      <c r="FNI180" s="533"/>
      <c r="FNJ180" s="533"/>
      <c r="FNK180" s="533"/>
      <c r="FNL180" s="533"/>
      <c r="FNM180" s="533"/>
      <c r="FNN180" s="532"/>
      <c r="FNO180" s="533"/>
      <c r="FNP180" s="533"/>
      <c r="FNQ180" s="533"/>
      <c r="FNR180" s="533"/>
      <c r="FNS180" s="533"/>
      <c r="FNT180" s="532"/>
      <c r="FNU180" s="533"/>
      <c r="FNV180" s="533"/>
      <c r="FNW180" s="533"/>
      <c r="FNX180" s="533"/>
      <c r="FNY180" s="533"/>
      <c r="FNZ180" s="532"/>
      <c r="FOA180" s="533"/>
      <c r="FOB180" s="533"/>
      <c r="FOC180" s="533"/>
      <c r="FOD180" s="533"/>
      <c r="FOE180" s="533"/>
      <c r="FOF180" s="532"/>
      <c r="FOG180" s="533"/>
      <c r="FOH180" s="533"/>
      <c r="FOI180" s="533"/>
      <c r="FOJ180" s="533"/>
      <c r="FOK180" s="533"/>
      <c r="FOL180" s="532"/>
      <c r="FOM180" s="533"/>
      <c r="FON180" s="533"/>
      <c r="FOO180" s="533"/>
      <c r="FOP180" s="533"/>
      <c r="FOQ180" s="533"/>
      <c r="FOR180" s="532"/>
      <c r="FOS180" s="533"/>
      <c r="FOT180" s="533"/>
      <c r="FOU180" s="533"/>
      <c r="FOV180" s="533"/>
      <c r="FOW180" s="533"/>
      <c r="FOX180" s="532"/>
      <c r="FOY180" s="533"/>
      <c r="FOZ180" s="533"/>
      <c r="FPA180" s="533"/>
      <c r="FPB180" s="533"/>
      <c r="FPC180" s="533"/>
      <c r="FPD180" s="532"/>
      <c r="FPE180" s="533"/>
      <c r="FPF180" s="533"/>
      <c r="FPG180" s="533"/>
      <c r="FPH180" s="533"/>
      <c r="FPI180" s="533"/>
      <c r="FPJ180" s="532"/>
      <c r="FPK180" s="533"/>
      <c r="FPL180" s="533"/>
      <c r="FPM180" s="533"/>
      <c r="FPN180" s="533"/>
      <c r="FPO180" s="533"/>
      <c r="FPP180" s="532"/>
      <c r="FPQ180" s="533"/>
      <c r="FPR180" s="533"/>
      <c r="FPS180" s="533"/>
      <c r="FPT180" s="533"/>
      <c r="FPU180" s="533"/>
      <c r="FPV180" s="532"/>
      <c r="FPW180" s="533"/>
      <c r="FPX180" s="533"/>
      <c r="FPY180" s="533"/>
      <c r="FPZ180" s="533"/>
      <c r="FQA180" s="533"/>
      <c r="FQB180" s="532"/>
      <c r="FQC180" s="533"/>
      <c r="FQD180" s="533"/>
      <c r="FQE180" s="533"/>
      <c r="FQF180" s="533"/>
      <c r="FQG180" s="533"/>
      <c r="FQH180" s="532"/>
      <c r="FQI180" s="533"/>
      <c r="FQJ180" s="533"/>
      <c r="FQK180" s="533"/>
      <c r="FQL180" s="533"/>
      <c r="FQM180" s="533"/>
      <c r="FQN180" s="532"/>
      <c r="FQO180" s="533"/>
      <c r="FQP180" s="533"/>
      <c r="FQQ180" s="533"/>
      <c r="FQR180" s="533"/>
      <c r="FQS180" s="533"/>
      <c r="FQT180" s="532"/>
      <c r="FQU180" s="533"/>
      <c r="FQV180" s="533"/>
      <c r="FQW180" s="533"/>
      <c r="FQX180" s="533"/>
      <c r="FQY180" s="533"/>
      <c r="FQZ180" s="532"/>
      <c r="FRA180" s="533"/>
      <c r="FRB180" s="533"/>
      <c r="FRC180" s="533"/>
      <c r="FRD180" s="533"/>
      <c r="FRE180" s="533"/>
      <c r="FRF180" s="532"/>
      <c r="FRG180" s="533"/>
      <c r="FRH180" s="533"/>
      <c r="FRI180" s="533"/>
      <c r="FRJ180" s="533"/>
      <c r="FRK180" s="533"/>
      <c r="FRL180" s="532"/>
      <c r="FRM180" s="533"/>
      <c r="FRN180" s="533"/>
      <c r="FRO180" s="533"/>
      <c r="FRP180" s="533"/>
      <c r="FRQ180" s="533"/>
      <c r="FRR180" s="532"/>
      <c r="FRS180" s="533"/>
      <c r="FRT180" s="533"/>
      <c r="FRU180" s="533"/>
      <c r="FRV180" s="533"/>
      <c r="FRW180" s="533"/>
      <c r="FRX180" s="532"/>
      <c r="FRY180" s="533"/>
      <c r="FRZ180" s="533"/>
      <c r="FSA180" s="533"/>
      <c r="FSB180" s="533"/>
      <c r="FSC180" s="533"/>
      <c r="FSD180" s="532"/>
      <c r="FSE180" s="533"/>
      <c r="FSF180" s="533"/>
      <c r="FSG180" s="533"/>
      <c r="FSH180" s="533"/>
      <c r="FSI180" s="533"/>
      <c r="FSJ180" s="532"/>
      <c r="FSK180" s="533"/>
      <c r="FSL180" s="533"/>
      <c r="FSM180" s="533"/>
      <c r="FSN180" s="533"/>
      <c r="FSO180" s="533"/>
      <c r="FSP180" s="532"/>
      <c r="FSQ180" s="533"/>
      <c r="FSR180" s="533"/>
      <c r="FSS180" s="533"/>
      <c r="FST180" s="533"/>
      <c r="FSU180" s="533"/>
      <c r="FSV180" s="532"/>
      <c r="FSW180" s="533"/>
      <c r="FSX180" s="533"/>
      <c r="FSY180" s="533"/>
      <c r="FSZ180" s="533"/>
      <c r="FTA180" s="533"/>
      <c r="FTB180" s="532"/>
      <c r="FTC180" s="533"/>
      <c r="FTD180" s="533"/>
      <c r="FTE180" s="533"/>
      <c r="FTF180" s="533"/>
      <c r="FTG180" s="533"/>
      <c r="FTH180" s="532"/>
      <c r="FTI180" s="533"/>
      <c r="FTJ180" s="533"/>
      <c r="FTK180" s="533"/>
      <c r="FTL180" s="533"/>
      <c r="FTM180" s="533"/>
      <c r="FTN180" s="532"/>
      <c r="FTO180" s="533"/>
      <c r="FTP180" s="533"/>
      <c r="FTQ180" s="533"/>
      <c r="FTR180" s="533"/>
      <c r="FTS180" s="533"/>
      <c r="FTT180" s="532"/>
      <c r="FTU180" s="533"/>
      <c r="FTV180" s="533"/>
      <c r="FTW180" s="533"/>
      <c r="FTX180" s="533"/>
      <c r="FTY180" s="533"/>
      <c r="FTZ180" s="532"/>
      <c r="FUA180" s="533"/>
      <c r="FUB180" s="533"/>
      <c r="FUC180" s="533"/>
      <c r="FUD180" s="533"/>
      <c r="FUE180" s="533"/>
      <c r="FUF180" s="532"/>
      <c r="FUG180" s="533"/>
      <c r="FUH180" s="533"/>
      <c r="FUI180" s="533"/>
      <c r="FUJ180" s="533"/>
      <c r="FUK180" s="533"/>
      <c r="FUL180" s="532"/>
      <c r="FUM180" s="533"/>
      <c r="FUN180" s="533"/>
      <c r="FUO180" s="533"/>
      <c r="FUP180" s="533"/>
      <c r="FUQ180" s="533"/>
      <c r="FUR180" s="532"/>
      <c r="FUS180" s="533"/>
      <c r="FUT180" s="533"/>
      <c r="FUU180" s="533"/>
      <c r="FUV180" s="533"/>
      <c r="FUW180" s="533"/>
      <c r="FUX180" s="532"/>
      <c r="FUY180" s="533"/>
      <c r="FUZ180" s="533"/>
      <c r="FVA180" s="533"/>
      <c r="FVB180" s="533"/>
      <c r="FVC180" s="533"/>
      <c r="FVD180" s="532"/>
      <c r="FVE180" s="533"/>
      <c r="FVF180" s="533"/>
      <c r="FVG180" s="533"/>
      <c r="FVH180" s="533"/>
      <c r="FVI180" s="533"/>
      <c r="FVJ180" s="532"/>
      <c r="FVK180" s="533"/>
      <c r="FVL180" s="533"/>
      <c r="FVM180" s="533"/>
      <c r="FVN180" s="533"/>
      <c r="FVO180" s="533"/>
      <c r="FVP180" s="532"/>
      <c r="FVQ180" s="533"/>
      <c r="FVR180" s="533"/>
      <c r="FVS180" s="533"/>
      <c r="FVT180" s="533"/>
      <c r="FVU180" s="533"/>
      <c r="FVV180" s="532"/>
      <c r="FVW180" s="533"/>
      <c r="FVX180" s="533"/>
      <c r="FVY180" s="533"/>
      <c r="FVZ180" s="533"/>
      <c r="FWA180" s="533"/>
      <c r="FWB180" s="532"/>
      <c r="FWC180" s="533"/>
      <c r="FWD180" s="533"/>
      <c r="FWE180" s="533"/>
      <c r="FWF180" s="533"/>
      <c r="FWG180" s="533"/>
      <c r="FWH180" s="532"/>
      <c r="FWI180" s="533"/>
      <c r="FWJ180" s="533"/>
      <c r="FWK180" s="533"/>
      <c r="FWL180" s="533"/>
      <c r="FWM180" s="533"/>
      <c r="FWN180" s="532"/>
      <c r="FWO180" s="533"/>
      <c r="FWP180" s="533"/>
      <c r="FWQ180" s="533"/>
      <c r="FWR180" s="533"/>
      <c r="FWS180" s="533"/>
      <c r="FWT180" s="532"/>
      <c r="FWU180" s="533"/>
      <c r="FWV180" s="533"/>
      <c r="FWW180" s="533"/>
      <c r="FWX180" s="533"/>
      <c r="FWY180" s="533"/>
      <c r="FWZ180" s="532"/>
      <c r="FXA180" s="533"/>
      <c r="FXB180" s="533"/>
      <c r="FXC180" s="533"/>
      <c r="FXD180" s="533"/>
      <c r="FXE180" s="533"/>
      <c r="FXF180" s="532"/>
      <c r="FXG180" s="533"/>
      <c r="FXH180" s="533"/>
      <c r="FXI180" s="533"/>
      <c r="FXJ180" s="533"/>
      <c r="FXK180" s="533"/>
      <c r="FXL180" s="532"/>
      <c r="FXM180" s="533"/>
      <c r="FXN180" s="533"/>
      <c r="FXO180" s="533"/>
      <c r="FXP180" s="533"/>
      <c r="FXQ180" s="533"/>
      <c r="FXR180" s="532"/>
      <c r="FXS180" s="533"/>
      <c r="FXT180" s="533"/>
      <c r="FXU180" s="533"/>
      <c r="FXV180" s="533"/>
      <c r="FXW180" s="533"/>
      <c r="FXX180" s="532"/>
      <c r="FXY180" s="533"/>
      <c r="FXZ180" s="533"/>
      <c r="FYA180" s="533"/>
      <c r="FYB180" s="533"/>
      <c r="FYC180" s="533"/>
      <c r="FYD180" s="532"/>
      <c r="FYE180" s="533"/>
      <c r="FYF180" s="533"/>
      <c r="FYG180" s="533"/>
      <c r="FYH180" s="533"/>
      <c r="FYI180" s="533"/>
      <c r="FYJ180" s="532"/>
      <c r="FYK180" s="533"/>
      <c r="FYL180" s="533"/>
      <c r="FYM180" s="533"/>
      <c r="FYN180" s="533"/>
      <c r="FYO180" s="533"/>
      <c r="FYP180" s="532"/>
      <c r="FYQ180" s="533"/>
      <c r="FYR180" s="533"/>
      <c r="FYS180" s="533"/>
      <c r="FYT180" s="533"/>
      <c r="FYU180" s="533"/>
      <c r="FYV180" s="532"/>
      <c r="FYW180" s="533"/>
      <c r="FYX180" s="533"/>
      <c r="FYY180" s="533"/>
      <c r="FYZ180" s="533"/>
      <c r="FZA180" s="533"/>
      <c r="FZB180" s="532"/>
      <c r="FZC180" s="533"/>
      <c r="FZD180" s="533"/>
      <c r="FZE180" s="533"/>
      <c r="FZF180" s="533"/>
      <c r="FZG180" s="533"/>
      <c r="FZH180" s="532"/>
      <c r="FZI180" s="533"/>
      <c r="FZJ180" s="533"/>
      <c r="FZK180" s="533"/>
      <c r="FZL180" s="533"/>
      <c r="FZM180" s="533"/>
      <c r="FZN180" s="532"/>
      <c r="FZO180" s="533"/>
      <c r="FZP180" s="533"/>
      <c r="FZQ180" s="533"/>
      <c r="FZR180" s="533"/>
      <c r="FZS180" s="533"/>
      <c r="FZT180" s="532"/>
      <c r="FZU180" s="533"/>
      <c r="FZV180" s="533"/>
      <c r="FZW180" s="533"/>
      <c r="FZX180" s="533"/>
      <c r="FZY180" s="533"/>
      <c r="FZZ180" s="532"/>
      <c r="GAA180" s="533"/>
      <c r="GAB180" s="533"/>
      <c r="GAC180" s="533"/>
      <c r="GAD180" s="533"/>
      <c r="GAE180" s="533"/>
      <c r="GAF180" s="532"/>
      <c r="GAG180" s="533"/>
      <c r="GAH180" s="533"/>
      <c r="GAI180" s="533"/>
      <c r="GAJ180" s="533"/>
      <c r="GAK180" s="533"/>
      <c r="GAL180" s="532"/>
      <c r="GAM180" s="533"/>
      <c r="GAN180" s="533"/>
      <c r="GAO180" s="533"/>
      <c r="GAP180" s="533"/>
      <c r="GAQ180" s="533"/>
      <c r="GAR180" s="532"/>
      <c r="GAS180" s="533"/>
      <c r="GAT180" s="533"/>
      <c r="GAU180" s="533"/>
      <c r="GAV180" s="533"/>
      <c r="GAW180" s="533"/>
      <c r="GAX180" s="532"/>
      <c r="GAY180" s="533"/>
      <c r="GAZ180" s="533"/>
      <c r="GBA180" s="533"/>
      <c r="GBB180" s="533"/>
      <c r="GBC180" s="533"/>
      <c r="GBD180" s="532"/>
      <c r="GBE180" s="533"/>
      <c r="GBF180" s="533"/>
      <c r="GBG180" s="533"/>
      <c r="GBH180" s="533"/>
      <c r="GBI180" s="533"/>
      <c r="GBJ180" s="532"/>
      <c r="GBK180" s="533"/>
      <c r="GBL180" s="533"/>
      <c r="GBM180" s="533"/>
      <c r="GBN180" s="533"/>
      <c r="GBO180" s="533"/>
      <c r="GBP180" s="532"/>
      <c r="GBQ180" s="533"/>
      <c r="GBR180" s="533"/>
      <c r="GBS180" s="533"/>
      <c r="GBT180" s="533"/>
      <c r="GBU180" s="533"/>
      <c r="GBV180" s="532"/>
      <c r="GBW180" s="533"/>
      <c r="GBX180" s="533"/>
      <c r="GBY180" s="533"/>
      <c r="GBZ180" s="533"/>
      <c r="GCA180" s="533"/>
      <c r="GCB180" s="532"/>
      <c r="GCC180" s="533"/>
      <c r="GCD180" s="533"/>
      <c r="GCE180" s="533"/>
      <c r="GCF180" s="533"/>
      <c r="GCG180" s="533"/>
      <c r="GCH180" s="532"/>
      <c r="GCI180" s="533"/>
      <c r="GCJ180" s="533"/>
      <c r="GCK180" s="533"/>
      <c r="GCL180" s="533"/>
      <c r="GCM180" s="533"/>
      <c r="GCN180" s="532"/>
      <c r="GCO180" s="533"/>
      <c r="GCP180" s="533"/>
      <c r="GCQ180" s="533"/>
      <c r="GCR180" s="533"/>
      <c r="GCS180" s="533"/>
      <c r="GCT180" s="532"/>
      <c r="GCU180" s="533"/>
      <c r="GCV180" s="533"/>
      <c r="GCW180" s="533"/>
      <c r="GCX180" s="533"/>
      <c r="GCY180" s="533"/>
      <c r="GCZ180" s="532"/>
      <c r="GDA180" s="533"/>
      <c r="GDB180" s="533"/>
      <c r="GDC180" s="533"/>
      <c r="GDD180" s="533"/>
      <c r="GDE180" s="533"/>
      <c r="GDF180" s="532"/>
      <c r="GDG180" s="533"/>
      <c r="GDH180" s="533"/>
      <c r="GDI180" s="533"/>
      <c r="GDJ180" s="533"/>
      <c r="GDK180" s="533"/>
      <c r="GDL180" s="532"/>
      <c r="GDM180" s="533"/>
      <c r="GDN180" s="533"/>
      <c r="GDO180" s="533"/>
      <c r="GDP180" s="533"/>
      <c r="GDQ180" s="533"/>
      <c r="GDR180" s="532"/>
      <c r="GDS180" s="533"/>
      <c r="GDT180" s="533"/>
      <c r="GDU180" s="533"/>
      <c r="GDV180" s="533"/>
      <c r="GDW180" s="533"/>
      <c r="GDX180" s="532"/>
      <c r="GDY180" s="533"/>
      <c r="GDZ180" s="533"/>
      <c r="GEA180" s="533"/>
      <c r="GEB180" s="533"/>
      <c r="GEC180" s="533"/>
      <c r="GED180" s="532"/>
      <c r="GEE180" s="533"/>
      <c r="GEF180" s="533"/>
      <c r="GEG180" s="533"/>
      <c r="GEH180" s="533"/>
      <c r="GEI180" s="533"/>
      <c r="GEJ180" s="532"/>
      <c r="GEK180" s="533"/>
      <c r="GEL180" s="533"/>
      <c r="GEM180" s="533"/>
      <c r="GEN180" s="533"/>
      <c r="GEO180" s="533"/>
      <c r="GEP180" s="532"/>
      <c r="GEQ180" s="533"/>
      <c r="GER180" s="533"/>
      <c r="GES180" s="533"/>
      <c r="GET180" s="533"/>
      <c r="GEU180" s="533"/>
      <c r="GEV180" s="532"/>
      <c r="GEW180" s="533"/>
      <c r="GEX180" s="533"/>
      <c r="GEY180" s="533"/>
      <c r="GEZ180" s="533"/>
      <c r="GFA180" s="533"/>
      <c r="GFB180" s="532"/>
      <c r="GFC180" s="533"/>
      <c r="GFD180" s="533"/>
      <c r="GFE180" s="533"/>
      <c r="GFF180" s="533"/>
      <c r="GFG180" s="533"/>
      <c r="GFH180" s="532"/>
      <c r="GFI180" s="533"/>
      <c r="GFJ180" s="533"/>
      <c r="GFK180" s="533"/>
      <c r="GFL180" s="533"/>
      <c r="GFM180" s="533"/>
      <c r="GFN180" s="532"/>
      <c r="GFO180" s="533"/>
      <c r="GFP180" s="533"/>
      <c r="GFQ180" s="533"/>
      <c r="GFR180" s="533"/>
      <c r="GFS180" s="533"/>
      <c r="GFT180" s="532"/>
      <c r="GFU180" s="533"/>
      <c r="GFV180" s="533"/>
      <c r="GFW180" s="533"/>
      <c r="GFX180" s="533"/>
      <c r="GFY180" s="533"/>
      <c r="GFZ180" s="532"/>
      <c r="GGA180" s="533"/>
      <c r="GGB180" s="533"/>
      <c r="GGC180" s="533"/>
      <c r="GGD180" s="533"/>
      <c r="GGE180" s="533"/>
      <c r="GGF180" s="532"/>
      <c r="GGG180" s="533"/>
      <c r="GGH180" s="533"/>
      <c r="GGI180" s="533"/>
      <c r="GGJ180" s="533"/>
      <c r="GGK180" s="533"/>
      <c r="GGL180" s="532"/>
      <c r="GGM180" s="533"/>
      <c r="GGN180" s="533"/>
      <c r="GGO180" s="533"/>
      <c r="GGP180" s="533"/>
      <c r="GGQ180" s="533"/>
      <c r="GGR180" s="532"/>
      <c r="GGS180" s="533"/>
      <c r="GGT180" s="533"/>
      <c r="GGU180" s="533"/>
      <c r="GGV180" s="533"/>
      <c r="GGW180" s="533"/>
      <c r="GGX180" s="532"/>
      <c r="GGY180" s="533"/>
      <c r="GGZ180" s="533"/>
      <c r="GHA180" s="533"/>
      <c r="GHB180" s="533"/>
      <c r="GHC180" s="533"/>
      <c r="GHD180" s="532"/>
      <c r="GHE180" s="533"/>
      <c r="GHF180" s="533"/>
      <c r="GHG180" s="533"/>
      <c r="GHH180" s="533"/>
      <c r="GHI180" s="533"/>
      <c r="GHJ180" s="532"/>
      <c r="GHK180" s="533"/>
      <c r="GHL180" s="533"/>
      <c r="GHM180" s="533"/>
      <c r="GHN180" s="533"/>
      <c r="GHO180" s="533"/>
      <c r="GHP180" s="532"/>
      <c r="GHQ180" s="533"/>
      <c r="GHR180" s="533"/>
      <c r="GHS180" s="533"/>
      <c r="GHT180" s="533"/>
      <c r="GHU180" s="533"/>
      <c r="GHV180" s="532"/>
      <c r="GHW180" s="533"/>
      <c r="GHX180" s="533"/>
      <c r="GHY180" s="533"/>
      <c r="GHZ180" s="533"/>
      <c r="GIA180" s="533"/>
      <c r="GIB180" s="532"/>
      <c r="GIC180" s="533"/>
      <c r="GID180" s="533"/>
      <c r="GIE180" s="533"/>
      <c r="GIF180" s="533"/>
      <c r="GIG180" s="533"/>
      <c r="GIH180" s="532"/>
      <c r="GII180" s="533"/>
      <c r="GIJ180" s="533"/>
      <c r="GIK180" s="533"/>
      <c r="GIL180" s="533"/>
      <c r="GIM180" s="533"/>
      <c r="GIN180" s="532"/>
      <c r="GIO180" s="533"/>
      <c r="GIP180" s="533"/>
      <c r="GIQ180" s="533"/>
      <c r="GIR180" s="533"/>
      <c r="GIS180" s="533"/>
      <c r="GIT180" s="532"/>
      <c r="GIU180" s="533"/>
      <c r="GIV180" s="533"/>
      <c r="GIW180" s="533"/>
      <c r="GIX180" s="533"/>
      <c r="GIY180" s="533"/>
      <c r="GIZ180" s="532"/>
      <c r="GJA180" s="533"/>
      <c r="GJB180" s="533"/>
      <c r="GJC180" s="533"/>
      <c r="GJD180" s="533"/>
      <c r="GJE180" s="533"/>
      <c r="GJF180" s="532"/>
      <c r="GJG180" s="533"/>
      <c r="GJH180" s="533"/>
      <c r="GJI180" s="533"/>
      <c r="GJJ180" s="533"/>
      <c r="GJK180" s="533"/>
      <c r="GJL180" s="532"/>
      <c r="GJM180" s="533"/>
      <c r="GJN180" s="533"/>
      <c r="GJO180" s="533"/>
      <c r="GJP180" s="533"/>
      <c r="GJQ180" s="533"/>
      <c r="GJR180" s="532"/>
      <c r="GJS180" s="533"/>
      <c r="GJT180" s="533"/>
      <c r="GJU180" s="533"/>
      <c r="GJV180" s="533"/>
      <c r="GJW180" s="533"/>
      <c r="GJX180" s="532"/>
      <c r="GJY180" s="533"/>
      <c r="GJZ180" s="533"/>
      <c r="GKA180" s="533"/>
      <c r="GKB180" s="533"/>
      <c r="GKC180" s="533"/>
      <c r="GKD180" s="532"/>
      <c r="GKE180" s="533"/>
      <c r="GKF180" s="533"/>
      <c r="GKG180" s="533"/>
      <c r="GKH180" s="533"/>
      <c r="GKI180" s="533"/>
      <c r="GKJ180" s="532"/>
      <c r="GKK180" s="533"/>
      <c r="GKL180" s="533"/>
      <c r="GKM180" s="533"/>
      <c r="GKN180" s="533"/>
      <c r="GKO180" s="533"/>
      <c r="GKP180" s="532"/>
      <c r="GKQ180" s="533"/>
      <c r="GKR180" s="533"/>
      <c r="GKS180" s="533"/>
      <c r="GKT180" s="533"/>
      <c r="GKU180" s="533"/>
      <c r="GKV180" s="532"/>
      <c r="GKW180" s="533"/>
      <c r="GKX180" s="533"/>
      <c r="GKY180" s="533"/>
      <c r="GKZ180" s="533"/>
      <c r="GLA180" s="533"/>
      <c r="GLB180" s="532"/>
      <c r="GLC180" s="533"/>
      <c r="GLD180" s="533"/>
      <c r="GLE180" s="533"/>
      <c r="GLF180" s="533"/>
      <c r="GLG180" s="533"/>
      <c r="GLH180" s="532"/>
      <c r="GLI180" s="533"/>
      <c r="GLJ180" s="533"/>
      <c r="GLK180" s="533"/>
      <c r="GLL180" s="533"/>
      <c r="GLM180" s="533"/>
      <c r="GLN180" s="532"/>
      <c r="GLO180" s="533"/>
      <c r="GLP180" s="533"/>
      <c r="GLQ180" s="533"/>
      <c r="GLR180" s="533"/>
      <c r="GLS180" s="533"/>
      <c r="GLT180" s="532"/>
      <c r="GLU180" s="533"/>
      <c r="GLV180" s="533"/>
      <c r="GLW180" s="533"/>
      <c r="GLX180" s="533"/>
      <c r="GLY180" s="533"/>
      <c r="GLZ180" s="532"/>
      <c r="GMA180" s="533"/>
      <c r="GMB180" s="533"/>
      <c r="GMC180" s="533"/>
      <c r="GMD180" s="533"/>
      <c r="GME180" s="533"/>
      <c r="GMF180" s="532"/>
      <c r="GMG180" s="533"/>
      <c r="GMH180" s="533"/>
      <c r="GMI180" s="533"/>
      <c r="GMJ180" s="533"/>
      <c r="GMK180" s="533"/>
      <c r="GML180" s="532"/>
      <c r="GMM180" s="533"/>
      <c r="GMN180" s="533"/>
      <c r="GMO180" s="533"/>
      <c r="GMP180" s="533"/>
      <c r="GMQ180" s="533"/>
      <c r="GMR180" s="532"/>
      <c r="GMS180" s="533"/>
      <c r="GMT180" s="533"/>
      <c r="GMU180" s="533"/>
      <c r="GMV180" s="533"/>
      <c r="GMW180" s="533"/>
      <c r="GMX180" s="532"/>
      <c r="GMY180" s="533"/>
      <c r="GMZ180" s="533"/>
      <c r="GNA180" s="533"/>
      <c r="GNB180" s="533"/>
      <c r="GNC180" s="533"/>
      <c r="GND180" s="532"/>
      <c r="GNE180" s="533"/>
      <c r="GNF180" s="533"/>
      <c r="GNG180" s="533"/>
      <c r="GNH180" s="533"/>
      <c r="GNI180" s="533"/>
      <c r="GNJ180" s="532"/>
      <c r="GNK180" s="533"/>
      <c r="GNL180" s="533"/>
      <c r="GNM180" s="533"/>
      <c r="GNN180" s="533"/>
      <c r="GNO180" s="533"/>
      <c r="GNP180" s="532"/>
      <c r="GNQ180" s="533"/>
      <c r="GNR180" s="533"/>
      <c r="GNS180" s="533"/>
      <c r="GNT180" s="533"/>
      <c r="GNU180" s="533"/>
      <c r="GNV180" s="532"/>
      <c r="GNW180" s="533"/>
      <c r="GNX180" s="533"/>
      <c r="GNY180" s="533"/>
      <c r="GNZ180" s="533"/>
      <c r="GOA180" s="533"/>
      <c r="GOB180" s="532"/>
      <c r="GOC180" s="533"/>
      <c r="GOD180" s="533"/>
      <c r="GOE180" s="533"/>
      <c r="GOF180" s="533"/>
      <c r="GOG180" s="533"/>
      <c r="GOH180" s="532"/>
      <c r="GOI180" s="533"/>
      <c r="GOJ180" s="533"/>
      <c r="GOK180" s="533"/>
      <c r="GOL180" s="533"/>
      <c r="GOM180" s="533"/>
      <c r="GON180" s="532"/>
      <c r="GOO180" s="533"/>
      <c r="GOP180" s="533"/>
      <c r="GOQ180" s="533"/>
      <c r="GOR180" s="533"/>
      <c r="GOS180" s="533"/>
      <c r="GOT180" s="532"/>
      <c r="GOU180" s="533"/>
      <c r="GOV180" s="533"/>
      <c r="GOW180" s="533"/>
      <c r="GOX180" s="533"/>
      <c r="GOY180" s="533"/>
      <c r="GOZ180" s="532"/>
      <c r="GPA180" s="533"/>
      <c r="GPB180" s="533"/>
      <c r="GPC180" s="533"/>
      <c r="GPD180" s="533"/>
      <c r="GPE180" s="533"/>
      <c r="GPF180" s="532"/>
      <c r="GPG180" s="533"/>
      <c r="GPH180" s="533"/>
      <c r="GPI180" s="533"/>
      <c r="GPJ180" s="533"/>
      <c r="GPK180" s="533"/>
      <c r="GPL180" s="532"/>
      <c r="GPM180" s="533"/>
      <c r="GPN180" s="533"/>
      <c r="GPO180" s="533"/>
      <c r="GPP180" s="533"/>
      <c r="GPQ180" s="533"/>
      <c r="GPR180" s="532"/>
      <c r="GPS180" s="533"/>
      <c r="GPT180" s="533"/>
      <c r="GPU180" s="533"/>
      <c r="GPV180" s="533"/>
      <c r="GPW180" s="533"/>
      <c r="GPX180" s="532"/>
      <c r="GPY180" s="533"/>
      <c r="GPZ180" s="533"/>
      <c r="GQA180" s="533"/>
      <c r="GQB180" s="533"/>
      <c r="GQC180" s="533"/>
      <c r="GQD180" s="532"/>
      <c r="GQE180" s="533"/>
      <c r="GQF180" s="533"/>
      <c r="GQG180" s="533"/>
      <c r="GQH180" s="533"/>
      <c r="GQI180" s="533"/>
      <c r="GQJ180" s="532"/>
      <c r="GQK180" s="533"/>
      <c r="GQL180" s="533"/>
      <c r="GQM180" s="533"/>
      <c r="GQN180" s="533"/>
      <c r="GQO180" s="533"/>
      <c r="GQP180" s="532"/>
      <c r="GQQ180" s="533"/>
      <c r="GQR180" s="533"/>
      <c r="GQS180" s="533"/>
      <c r="GQT180" s="533"/>
      <c r="GQU180" s="533"/>
      <c r="GQV180" s="532"/>
      <c r="GQW180" s="533"/>
      <c r="GQX180" s="533"/>
      <c r="GQY180" s="533"/>
      <c r="GQZ180" s="533"/>
      <c r="GRA180" s="533"/>
      <c r="GRB180" s="532"/>
      <c r="GRC180" s="533"/>
      <c r="GRD180" s="533"/>
      <c r="GRE180" s="533"/>
      <c r="GRF180" s="533"/>
      <c r="GRG180" s="533"/>
      <c r="GRH180" s="532"/>
      <c r="GRI180" s="533"/>
      <c r="GRJ180" s="533"/>
      <c r="GRK180" s="533"/>
      <c r="GRL180" s="533"/>
      <c r="GRM180" s="533"/>
      <c r="GRN180" s="532"/>
      <c r="GRO180" s="533"/>
      <c r="GRP180" s="533"/>
      <c r="GRQ180" s="533"/>
      <c r="GRR180" s="533"/>
      <c r="GRS180" s="533"/>
      <c r="GRT180" s="532"/>
      <c r="GRU180" s="533"/>
      <c r="GRV180" s="533"/>
      <c r="GRW180" s="533"/>
      <c r="GRX180" s="533"/>
      <c r="GRY180" s="533"/>
      <c r="GRZ180" s="532"/>
      <c r="GSA180" s="533"/>
      <c r="GSB180" s="533"/>
      <c r="GSC180" s="533"/>
      <c r="GSD180" s="533"/>
      <c r="GSE180" s="533"/>
      <c r="GSF180" s="532"/>
      <c r="GSG180" s="533"/>
      <c r="GSH180" s="533"/>
      <c r="GSI180" s="533"/>
      <c r="GSJ180" s="533"/>
      <c r="GSK180" s="533"/>
      <c r="GSL180" s="532"/>
      <c r="GSM180" s="533"/>
      <c r="GSN180" s="533"/>
      <c r="GSO180" s="533"/>
      <c r="GSP180" s="533"/>
      <c r="GSQ180" s="533"/>
      <c r="GSR180" s="532"/>
      <c r="GSS180" s="533"/>
      <c r="GST180" s="533"/>
      <c r="GSU180" s="533"/>
      <c r="GSV180" s="533"/>
      <c r="GSW180" s="533"/>
      <c r="GSX180" s="532"/>
      <c r="GSY180" s="533"/>
      <c r="GSZ180" s="533"/>
      <c r="GTA180" s="533"/>
      <c r="GTB180" s="533"/>
      <c r="GTC180" s="533"/>
      <c r="GTD180" s="532"/>
      <c r="GTE180" s="533"/>
      <c r="GTF180" s="533"/>
      <c r="GTG180" s="533"/>
      <c r="GTH180" s="533"/>
      <c r="GTI180" s="533"/>
      <c r="GTJ180" s="532"/>
      <c r="GTK180" s="533"/>
      <c r="GTL180" s="533"/>
      <c r="GTM180" s="533"/>
      <c r="GTN180" s="533"/>
      <c r="GTO180" s="533"/>
      <c r="GTP180" s="532"/>
      <c r="GTQ180" s="533"/>
      <c r="GTR180" s="533"/>
      <c r="GTS180" s="533"/>
      <c r="GTT180" s="533"/>
      <c r="GTU180" s="533"/>
      <c r="GTV180" s="532"/>
      <c r="GTW180" s="533"/>
      <c r="GTX180" s="533"/>
      <c r="GTY180" s="533"/>
      <c r="GTZ180" s="533"/>
      <c r="GUA180" s="533"/>
      <c r="GUB180" s="532"/>
      <c r="GUC180" s="533"/>
      <c r="GUD180" s="533"/>
      <c r="GUE180" s="533"/>
      <c r="GUF180" s="533"/>
      <c r="GUG180" s="533"/>
      <c r="GUH180" s="532"/>
      <c r="GUI180" s="533"/>
      <c r="GUJ180" s="533"/>
      <c r="GUK180" s="533"/>
      <c r="GUL180" s="533"/>
      <c r="GUM180" s="533"/>
      <c r="GUN180" s="532"/>
      <c r="GUO180" s="533"/>
      <c r="GUP180" s="533"/>
      <c r="GUQ180" s="533"/>
      <c r="GUR180" s="533"/>
      <c r="GUS180" s="533"/>
      <c r="GUT180" s="532"/>
      <c r="GUU180" s="533"/>
      <c r="GUV180" s="533"/>
      <c r="GUW180" s="533"/>
      <c r="GUX180" s="533"/>
      <c r="GUY180" s="533"/>
      <c r="GUZ180" s="532"/>
      <c r="GVA180" s="533"/>
      <c r="GVB180" s="533"/>
      <c r="GVC180" s="533"/>
      <c r="GVD180" s="533"/>
      <c r="GVE180" s="533"/>
      <c r="GVF180" s="532"/>
      <c r="GVG180" s="533"/>
      <c r="GVH180" s="533"/>
      <c r="GVI180" s="533"/>
      <c r="GVJ180" s="533"/>
      <c r="GVK180" s="533"/>
      <c r="GVL180" s="532"/>
      <c r="GVM180" s="533"/>
      <c r="GVN180" s="533"/>
      <c r="GVO180" s="533"/>
      <c r="GVP180" s="533"/>
      <c r="GVQ180" s="533"/>
      <c r="GVR180" s="532"/>
      <c r="GVS180" s="533"/>
      <c r="GVT180" s="533"/>
      <c r="GVU180" s="533"/>
      <c r="GVV180" s="533"/>
      <c r="GVW180" s="533"/>
      <c r="GVX180" s="532"/>
      <c r="GVY180" s="533"/>
      <c r="GVZ180" s="533"/>
      <c r="GWA180" s="533"/>
      <c r="GWB180" s="533"/>
      <c r="GWC180" s="533"/>
      <c r="GWD180" s="532"/>
      <c r="GWE180" s="533"/>
      <c r="GWF180" s="533"/>
      <c r="GWG180" s="533"/>
      <c r="GWH180" s="533"/>
      <c r="GWI180" s="533"/>
      <c r="GWJ180" s="532"/>
      <c r="GWK180" s="533"/>
      <c r="GWL180" s="533"/>
      <c r="GWM180" s="533"/>
      <c r="GWN180" s="533"/>
      <c r="GWO180" s="533"/>
      <c r="GWP180" s="532"/>
      <c r="GWQ180" s="533"/>
      <c r="GWR180" s="533"/>
      <c r="GWS180" s="533"/>
      <c r="GWT180" s="533"/>
      <c r="GWU180" s="533"/>
      <c r="GWV180" s="532"/>
      <c r="GWW180" s="533"/>
      <c r="GWX180" s="533"/>
      <c r="GWY180" s="533"/>
      <c r="GWZ180" s="533"/>
      <c r="GXA180" s="533"/>
      <c r="GXB180" s="532"/>
      <c r="GXC180" s="533"/>
      <c r="GXD180" s="533"/>
      <c r="GXE180" s="533"/>
      <c r="GXF180" s="533"/>
      <c r="GXG180" s="533"/>
      <c r="GXH180" s="532"/>
      <c r="GXI180" s="533"/>
      <c r="GXJ180" s="533"/>
      <c r="GXK180" s="533"/>
      <c r="GXL180" s="533"/>
      <c r="GXM180" s="533"/>
      <c r="GXN180" s="532"/>
      <c r="GXO180" s="533"/>
      <c r="GXP180" s="533"/>
      <c r="GXQ180" s="533"/>
      <c r="GXR180" s="533"/>
      <c r="GXS180" s="533"/>
      <c r="GXT180" s="532"/>
      <c r="GXU180" s="533"/>
      <c r="GXV180" s="533"/>
      <c r="GXW180" s="533"/>
      <c r="GXX180" s="533"/>
      <c r="GXY180" s="533"/>
      <c r="GXZ180" s="532"/>
      <c r="GYA180" s="533"/>
      <c r="GYB180" s="533"/>
      <c r="GYC180" s="533"/>
      <c r="GYD180" s="533"/>
      <c r="GYE180" s="533"/>
      <c r="GYF180" s="532"/>
      <c r="GYG180" s="533"/>
      <c r="GYH180" s="533"/>
      <c r="GYI180" s="533"/>
      <c r="GYJ180" s="533"/>
      <c r="GYK180" s="533"/>
      <c r="GYL180" s="532"/>
      <c r="GYM180" s="533"/>
      <c r="GYN180" s="533"/>
      <c r="GYO180" s="533"/>
      <c r="GYP180" s="533"/>
      <c r="GYQ180" s="533"/>
      <c r="GYR180" s="532"/>
      <c r="GYS180" s="533"/>
      <c r="GYT180" s="533"/>
      <c r="GYU180" s="533"/>
      <c r="GYV180" s="533"/>
      <c r="GYW180" s="533"/>
      <c r="GYX180" s="532"/>
      <c r="GYY180" s="533"/>
      <c r="GYZ180" s="533"/>
      <c r="GZA180" s="533"/>
      <c r="GZB180" s="533"/>
      <c r="GZC180" s="533"/>
      <c r="GZD180" s="532"/>
      <c r="GZE180" s="533"/>
      <c r="GZF180" s="533"/>
      <c r="GZG180" s="533"/>
      <c r="GZH180" s="533"/>
      <c r="GZI180" s="533"/>
      <c r="GZJ180" s="532"/>
      <c r="GZK180" s="533"/>
      <c r="GZL180" s="533"/>
      <c r="GZM180" s="533"/>
      <c r="GZN180" s="533"/>
      <c r="GZO180" s="533"/>
      <c r="GZP180" s="532"/>
      <c r="GZQ180" s="533"/>
      <c r="GZR180" s="533"/>
      <c r="GZS180" s="533"/>
      <c r="GZT180" s="533"/>
      <c r="GZU180" s="533"/>
      <c r="GZV180" s="532"/>
      <c r="GZW180" s="533"/>
      <c r="GZX180" s="533"/>
      <c r="GZY180" s="533"/>
      <c r="GZZ180" s="533"/>
      <c r="HAA180" s="533"/>
      <c r="HAB180" s="532"/>
      <c r="HAC180" s="533"/>
      <c r="HAD180" s="533"/>
      <c r="HAE180" s="533"/>
      <c r="HAF180" s="533"/>
      <c r="HAG180" s="533"/>
      <c r="HAH180" s="532"/>
      <c r="HAI180" s="533"/>
      <c r="HAJ180" s="533"/>
      <c r="HAK180" s="533"/>
      <c r="HAL180" s="533"/>
      <c r="HAM180" s="533"/>
      <c r="HAN180" s="532"/>
      <c r="HAO180" s="533"/>
      <c r="HAP180" s="533"/>
      <c r="HAQ180" s="533"/>
      <c r="HAR180" s="533"/>
      <c r="HAS180" s="533"/>
      <c r="HAT180" s="532"/>
      <c r="HAU180" s="533"/>
      <c r="HAV180" s="533"/>
      <c r="HAW180" s="533"/>
      <c r="HAX180" s="533"/>
      <c r="HAY180" s="533"/>
      <c r="HAZ180" s="532"/>
      <c r="HBA180" s="533"/>
      <c r="HBB180" s="533"/>
      <c r="HBC180" s="533"/>
      <c r="HBD180" s="533"/>
      <c r="HBE180" s="533"/>
      <c r="HBF180" s="532"/>
      <c r="HBG180" s="533"/>
      <c r="HBH180" s="533"/>
      <c r="HBI180" s="533"/>
      <c r="HBJ180" s="533"/>
      <c r="HBK180" s="533"/>
      <c r="HBL180" s="532"/>
      <c r="HBM180" s="533"/>
      <c r="HBN180" s="533"/>
      <c r="HBO180" s="533"/>
      <c r="HBP180" s="533"/>
      <c r="HBQ180" s="533"/>
      <c r="HBR180" s="532"/>
      <c r="HBS180" s="533"/>
      <c r="HBT180" s="533"/>
      <c r="HBU180" s="533"/>
      <c r="HBV180" s="533"/>
      <c r="HBW180" s="533"/>
      <c r="HBX180" s="532"/>
      <c r="HBY180" s="533"/>
      <c r="HBZ180" s="533"/>
      <c r="HCA180" s="533"/>
      <c r="HCB180" s="533"/>
      <c r="HCC180" s="533"/>
      <c r="HCD180" s="532"/>
      <c r="HCE180" s="533"/>
      <c r="HCF180" s="533"/>
      <c r="HCG180" s="533"/>
      <c r="HCH180" s="533"/>
      <c r="HCI180" s="533"/>
      <c r="HCJ180" s="532"/>
      <c r="HCK180" s="533"/>
      <c r="HCL180" s="533"/>
      <c r="HCM180" s="533"/>
      <c r="HCN180" s="533"/>
      <c r="HCO180" s="533"/>
      <c r="HCP180" s="532"/>
      <c r="HCQ180" s="533"/>
      <c r="HCR180" s="533"/>
      <c r="HCS180" s="533"/>
      <c r="HCT180" s="533"/>
      <c r="HCU180" s="533"/>
      <c r="HCV180" s="532"/>
      <c r="HCW180" s="533"/>
      <c r="HCX180" s="533"/>
      <c r="HCY180" s="533"/>
      <c r="HCZ180" s="533"/>
      <c r="HDA180" s="533"/>
      <c r="HDB180" s="532"/>
      <c r="HDC180" s="533"/>
      <c r="HDD180" s="533"/>
      <c r="HDE180" s="533"/>
      <c r="HDF180" s="533"/>
      <c r="HDG180" s="533"/>
      <c r="HDH180" s="532"/>
      <c r="HDI180" s="533"/>
      <c r="HDJ180" s="533"/>
      <c r="HDK180" s="533"/>
      <c r="HDL180" s="533"/>
      <c r="HDM180" s="533"/>
      <c r="HDN180" s="532"/>
      <c r="HDO180" s="533"/>
      <c r="HDP180" s="533"/>
      <c r="HDQ180" s="533"/>
      <c r="HDR180" s="533"/>
      <c r="HDS180" s="533"/>
      <c r="HDT180" s="532"/>
      <c r="HDU180" s="533"/>
      <c r="HDV180" s="533"/>
      <c r="HDW180" s="533"/>
      <c r="HDX180" s="533"/>
      <c r="HDY180" s="533"/>
      <c r="HDZ180" s="532"/>
      <c r="HEA180" s="533"/>
      <c r="HEB180" s="533"/>
      <c r="HEC180" s="533"/>
      <c r="HED180" s="533"/>
      <c r="HEE180" s="533"/>
      <c r="HEF180" s="532"/>
      <c r="HEG180" s="533"/>
      <c r="HEH180" s="533"/>
      <c r="HEI180" s="533"/>
      <c r="HEJ180" s="533"/>
      <c r="HEK180" s="533"/>
      <c r="HEL180" s="532"/>
      <c r="HEM180" s="533"/>
      <c r="HEN180" s="533"/>
      <c r="HEO180" s="533"/>
      <c r="HEP180" s="533"/>
      <c r="HEQ180" s="533"/>
      <c r="HER180" s="532"/>
      <c r="HES180" s="533"/>
      <c r="HET180" s="533"/>
      <c r="HEU180" s="533"/>
      <c r="HEV180" s="533"/>
      <c r="HEW180" s="533"/>
      <c r="HEX180" s="532"/>
      <c r="HEY180" s="533"/>
      <c r="HEZ180" s="533"/>
      <c r="HFA180" s="533"/>
      <c r="HFB180" s="533"/>
      <c r="HFC180" s="533"/>
      <c r="HFD180" s="532"/>
      <c r="HFE180" s="533"/>
      <c r="HFF180" s="533"/>
      <c r="HFG180" s="533"/>
      <c r="HFH180" s="533"/>
      <c r="HFI180" s="533"/>
      <c r="HFJ180" s="532"/>
      <c r="HFK180" s="533"/>
      <c r="HFL180" s="533"/>
      <c r="HFM180" s="533"/>
      <c r="HFN180" s="533"/>
      <c r="HFO180" s="533"/>
      <c r="HFP180" s="532"/>
      <c r="HFQ180" s="533"/>
      <c r="HFR180" s="533"/>
      <c r="HFS180" s="533"/>
      <c r="HFT180" s="533"/>
      <c r="HFU180" s="533"/>
      <c r="HFV180" s="532"/>
      <c r="HFW180" s="533"/>
      <c r="HFX180" s="533"/>
      <c r="HFY180" s="533"/>
      <c r="HFZ180" s="533"/>
      <c r="HGA180" s="533"/>
      <c r="HGB180" s="532"/>
      <c r="HGC180" s="533"/>
      <c r="HGD180" s="533"/>
      <c r="HGE180" s="533"/>
      <c r="HGF180" s="533"/>
      <c r="HGG180" s="533"/>
      <c r="HGH180" s="532"/>
      <c r="HGI180" s="533"/>
      <c r="HGJ180" s="533"/>
      <c r="HGK180" s="533"/>
      <c r="HGL180" s="533"/>
      <c r="HGM180" s="533"/>
      <c r="HGN180" s="532"/>
      <c r="HGO180" s="533"/>
      <c r="HGP180" s="533"/>
      <c r="HGQ180" s="533"/>
      <c r="HGR180" s="533"/>
      <c r="HGS180" s="533"/>
      <c r="HGT180" s="532"/>
      <c r="HGU180" s="533"/>
      <c r="HGV180" s="533"/>
      <c r="HGW180" s="533"/>
      <c r="HGX180" s="533"/>
      <c r="HGY180" s="533"/>
      <c r="HGZ180" s="532"/>
      <c r="HHA180" s="533"/>
      <c r="HHB180" s="533"/>
      <c r="HHC180" s="533"/>
      <c r="HHD180" s="533"/>
      <c r="HHE180" s="533"/>
      <c r="HHF180" s="532"/>
      <c r="HHG180" s="533"/>
      <c r="HHH180" s="533"/>
      <c r="HHI180" s="533"/>
      <c r="HHJ180" s="533"/>
      <c r="HHK180" s="533"/>
      <c r="HHL180" s="532"/>
      <c r="HHM180" s="533"/>
      <c r="HHN180" s="533"/>
      <c r="HHO180" s="533"/>
      <c r="HHP180" s="533"/>
      <c r="HHQ180" s="533"/>
      <c r="HHR180" s="532"/>
      <c r="HHS180" s="533"/>
      <c r="HHT180" s="533"/>
      <c r="HHU180" s="533"/>
      <c r="HHV180" s="533"/>
      <c r="HHW180" s="533"/>
      <c r="HHX180" s="532"/>
      <c r="HHY180" s="533"/>
      <c r="HHZ180" s="533"/>
      <c r="HIA180" s="533"/>
      <c r="HIB180" s="533"/>
      <c r="HIC180" s="533"/>
      <c r="HID180" s="532"/>
      <c r="HIE180" s="533"/>
      <c r="HIF180" s="533"/>
      <c r="HIG180" s="533"/>
      <c r="HIH180" s="533"/>
      <c r="HII180" s="533"/>
      <c r="HIJ180" s="532"/>
      <c r="HIK180" s="533"/>
      <c r="HIL180" s="533"/>
      <c r="HIM180" s="533"/>
      <c r="HIN180" s="533"/>
      <c r="HIO180" s="533"/>
      <c r="HIP180" s="532"/>
      <c r="HIQ180" s="533"/>
      <c r="HIR180" s="533"/>
      <c r="HIS180" s="533"/>
      <c r="HIT180" s="533"/>
      <c r="HIU180" s="533"/>
      <c r="HIV180" s="532"/>
      <c r="HIW180" s="533"/>
      <c r="HIX180" s="533"/>
      <c r="HIY180" s="533"/>
      <c r="HIZ180" s="533"/>
      <c r="HJA180" s="533"/>
      <c r="HJB180" s="532"/>
      <c r="HJC180" s="533"/>
      <c r="HJD180" s="533"/>
      <c r="HJE180" s="533"/>
      <c r="HJF180" s="533"/>
      <c r="HJG180" s="533"/>
      <c r="HJH180" s="532"/>
      <c r="HJI180" s="533"/>
      <c r="HJJ180" s="533"/>
      <c r="HJK180" s="533"/>
      <c r="HJL180" s="533"/>
      <c r="HJM180" s="533"/>
      <c r="HJN180" s="532"/>
      <c r="HJO180" s="533"/>
      <c r="HJP180" s="533"/>
      <c r="HJQ180" s="533"/>
      <c r="HJR180" s="533"/>
      <c r="HJS180" s="533"/>
      <c r="HJT180" s="532"/>
      <c r="HJU180" s="533"/>
      <c r="HJV180" s="533"/>
      <c r="HJW180" s="533"/>
      <c r="HJX180" s="533"/>
      <c r="HJY180" s="533"/>
      <c r="HJZ180" s="532"/>
      <c r="HKA180" s="533"/>
      <c r="HKB180" s="533"/>
      <c r="HKC180" s="533"/>
      <c r="HKD180" s="533"/>
      <c r="HKE180" s="533"/>
      <c r="HKF180" s="532"/>
      <c r="HKG180" s="533"/>
      <c r="HKH180" s="533"/>
      <c r="HKI180" s="533"/>
      <c r="HKJ180" s="533"/>
      <c r="HKK180" s="533"/>
      <c r="HKL180" s="532"/>
      <c r="HKM180" s="533"/>
      <c r="HKN180" s="533"/>
      <c r="HKO180" s="533"/>
      <c r="HKP180" s="533"/>
      <c r="HKQ180" s="533"/>
      <c r="HKR180" s="532"/>
      <c r="HKS180" s="533"/>
      <c r="HKT180" s="533"/>
      <c r="HKU180" s="533"/>
      <c r="HKV180" s="533"/>
      <c r="HKW180" s="533"/>
      <c r="HKX180" s="532"/>
      <c r="HKY180" s="533"/>
      <c r="HKZ180" s="533"/>
      <c r="HLA180" s="533"/>
      <c r="HLB180" s="533"/>
      <c r="HLC180" s="533"/>
      <c r="HLD180" s="532"/>
      <c r="HLE180" s="533"/>
      <c r="HLF180" s="533"/>
      <c r="HLG180" s="533"/>
      <c r="HLH180" s="533"/>
      <c r="HLI180" s="533"/>
      <c r="HLJ180" s="532"/>
      <c r="HLK180" s="533"/>
      <c r="HLL180" s="533"/>
      <c r="HLM180" s="533"/>
      <c r="HLN180" s="533"/>
      <c r="HLO180" s="533"/>
      <c r="HLP180" s="532"/>
      <c r="HLQ180" s="533"/>
      <c r="HLR180" s="533"/>
      <c r="HLS180" s="533"/>
      <c r="HLT180" s="533"/>
      <c r="HLU180" s="533"/>
      <c r="HLV180" s="532"/>
      <c r="HLW180" s="533"/>
      <c r="HLX180" s="533"/>
      <c r="HLY180" s="533"/>
      <c r="HLZ180" s="533"/>
      <c r="HMA180" s="533"/>
      <c r="HMB180" s="532"/>
      <c r="HMC180" s="533"/>
      <c r="HMD180" s="533"/>
      <c r="HME180" s="533"/>
      <c r="HMF180" s="533"/>
      <c r="HMG180" s="533"/>
      <c r="HMH180" s="532"/>
      <c r="HMI180" s="533"/>
      <c r="HMJ180" s="533"/>
      <c r="HMK180" s="533"/>
      <c r="HML180" s="533"/>
      <c r="HMM180" s="533"/>
      <c r="HMN180" s="532"/>
      <c r="HMO180" s="533"/>
      <c r="HMP180" s="533"/>
      <c r="HMQ180" s="533"/>
      <c r="HMR180" s="533"/>
      <c r="HMS180" s="533"/>
      <c r="HMT180" s="532"/>
      <c r="HMU180" s="533"/>
      <c r="HMV180" s="533"/>
      <c r="HMW180" s="533"/>
      <c r="HMX180" s="533"/>
      <c r="HMY180" s="533"/>
      <c r="HMZ180" s="532"/>
      <c r="HNA180" s="533"/>
      <c r="HNB180" s="533"/>
      <c r="HNC180" s="533"/>
      <c r="HND180" s="533"/>
      <c r="HNE180" s="533"/>
      <c r="HNF180" s="532"/>
      <c r="HNG180" s="533"/>
      <c r="HNH180" s="533"/>
      <c r="HNI180" s="533"/>
      <c r="HNJ180" s="533"/>
      <c r="HNK180" s="533"/>
      <c r="HNL180" s="532"/>
      <c r="HNM180" s="533"/>
      <c r="HNN180" s="533"/>
      <c r="HNO180" s="533"/>
      <c r="HNP180" s="533"/>
      <c r="HNQ180" s="533"/>
      <c r="HNR180" s="532"/>
      <c r="HNS180" s="533"/>
      <c r="HNT180" s="533"/>
      <c r="HNU180" s="533"/>
      <c r="HNV180" s="533"/>
      <c r="HNW180" s="533"/>
      <c r="HNX180" s="532"/>
      <c r="HNY180" s="533"/>
      <c r="HNZ180" s="533"/>
      <c r="HOA180" s="533"/>
      <c r="HOB180" s="533"/>
      <c r="HOC180" s="533"/>
      <c r="HOD180" s="532"/>
      <c r="HOE180" s="533"/>
      <c r="HOF180" s="533"/>
      <c r="HOG180" s="533"/>
      <c r="HOH180" s="533"/>
      <c r="HOI180" s="533"/>
      <c r="HOJ180" s="532"/>
      <c r="HOK180" s="533"/>
      <c r="HOL180" s="533"/>
      <c r="HOM180" s="533"/>
      <c r="HON180" s="533"/>
      <c r="HOO180" s="533"/>
      <c r="HOP180" s="532"/>
      <c r="HOQ180" s="533"/>
      <c r="HOR180" s="533"/>
      <c r="HOS180" s="533"/>
      <c r="HOT180" s="533"/>
      <c r="HOU180" s="533"/>
      <c r="HOV180" s="532"/>
      <c r="HOW180" s="533"/>
      <c r="HOX180" s="533"/>
      <c r="HOY180" s="533"/>
      <c r="HOZ180" s="533"/>
      <c r="HPA180" s="533"/>
      <c r="HPB180" s="532"/>
      <c r="HPC180" s="533"/>
      <c r="HPD180" s="533"/>
      <c r="HPE180" s="533"/>
      <c r="HPF180" s="533"/>
      <c r="HPG180" s="533"/>
      <c r="HPH180" s="532"/>
      <c r="HPI180" s="533"/>
      <c r="HPJ180" s="533"/>
      <c r="HPK180" s="533"/>
      <c r="HPL180" s="533"/>
      <c r="HPM180" s="533"/>
      <c r="HPN180" s="532"/>
      <c r="HPO180" s="533"/>
      <c r="HPP180" s="533"/>
      <c r="HPQ180" s="533"/>
      <c r="HPR180" s="533"/>
      <c r="HPS180" s="533"/>
      <c r="HPT180" s="532"/>
      <c r="HPU180" s="533"/>
      <c r="HPV180" s="533"/>
      <c r="HPW180" s="533"/>
      <c r="HPX180" s="533"/>
      <c r="HPY180" s="533"/>
      <c r="HPZ180" s="532"/>
      <c r="HQA180" s="533"/>
      <c r="HQB180" s="533"/>
      <c r="HQC180" s="533"/>
      <c r="HQD180" s="533"/>
      <c r="HQE180" s="533"/>
      <c r="HQF180" s="532"/>
      <c r="HQG180" s="533"/>
      <c r="HQH180" s="533"/>
      <c r="HQI180" s="533"/>
      <c r="HQJ180" s="533"/>
      <c r="HQK180" s="533"/>
      <c r="HQL180" s="532"/>
      <c r="HQM180" s="533"/>
      <c r="HQN180" s="533"/>
      <c r="HQO180" s="533"/>
      <c r="HQP180" s="533"/>
      <c r="HQQ180" s="533"/>
      <c r="HQR180" s="532"/>
      <c r="HQS180" s="533"/>
      <c r="HQT180" s="533"/>
      <c r="HQU180" s="533"/>
      <c r="HQV180" s="533"/>
      <c r="HQW180" s="533"/>
      <c r="HQX180" s="532"/>
      <c r="HQY180" s="533"/>
      <c r="HQZ180" s="533"/>
      <c r="HRA180" s="533"/>
      <c r="HRB180" s="533"/>
      <c r="HRC180" s="533"/>
      <c r="HRD180" s="532"/>
      <c r="HRE180" s="533"/>
      <c r="HRF180" s="533"/>
      <c r="HRG180" s="533"/>
      <c r="HRH180" s="533"/>
      <c r="HRI180" s="533"/>
      <c r="HRJ180" s="532"/>
      <c r="HRK180" s="533"/>
      <c r="HRL180" s="533"/>
      <c r="HRM180" s="533"/>
      <c r="HRN180" s="533"/>
      <c r="HRO180" s="533"/>
      <c r="HRP180" s="532"/>
      <c r="HRQ180" s="533"/>
      <c r="HRR180" s="533"/>
      <c r="HRS180" s="533"/>
      <c r="HRT180" s="533"/>
      <c r="HRU180" s="533"/>
      <c r="HRV180" s="532"/>
      <c r="HRW180" s="533"/>
      <c r="HRX180" s="533"/>
      <c r="HRY180" s="533"/>
      <c r="HRZ180" s="533"/>
      <c r="HSA180" s="533"/>
      <c r="HSB180" s="532"/>
      <c r="HSC180" s="533"/>
      <c r="HSD180" s="533"/>
      <c r="HSE180" s="533"/>
      <c r="HSF180" s="533"/>
      <c r="HSG180" s="533"/>
      <c r="HSH180" s="532"/>
      <c r="HSI180" s="533"/>
      <c r="HSJ180" s="533"/>
      <c r="HSK180" s="533"/>
      <c r="HSL180" s="533"/>
      <c r="HSM180" s="533"/>
      <c r="HSN180" s="532"/>
      <c r="HSO180" s="533"/>
      <c r="HSP180" s="533"/>
      <c r="HSQ180" s="533"/>
      <c r="HSR180" s="533"/>
      <c r="HSS180" s="533"/>
      <c r="HST180" s="532"/>
      <c r="HSU180" s="533"/>
      <c r="HSV180" s="533"/>
      <c r="HSW180" s="533"/>
      <c r="HSX180" s="533"/>
      <c r="HSY180" s="533"/>
      <c r="HSZ180" s="532"/>
      <c r="HTA180" s="533"/>
      <c r="HTB180" s="533"/>
      <c r="HTC180" s="533"/>
      <c r="HTD180" s="533"/>
      <c r="HTE180" s="533"/>
      <c r="HTF180" s="532"/>
      <c r="HTG180" s="533"/>
      <c r="HTH180" s="533"/>
      <c r="HTI180" s="533"/>
      <c r="HTJ180" s="533"/>
      <c r="HTK180" s="533"/>
      <c r="HTL180" s="532"/>
      <c r="HTM180" s="533"/>
      <c r="HTN180" s="533"/>
      <c r="HTO180" s="533"/>
      <c r="HTP180" s="533"/>
      <c r="HTQ180" s="533"/>
      <c r="HTR180" s="532"/>
      <c r="HTS180" s="533"/>
      <c r="HTT180" s="533"/>
      <c r="HTU180" s="533"/>
      <c r="HTV180" s="533"/>
      <c r="HTW180" s="533"/>
      <c r="HTX180" s="532"/>
      <c r="HTY180" s="533"/>
      <c r="HTZ180" s="533"/>
      <c r="HUA180" s="533"/>
      <c r="HUB180" s="533"/>
      <c r="HUC180" s="533"/>
      <c r="HUD180" s="532"/>
      <c r="HUE180" s="533"/>
      <c r="HUF180" s="533"/>
      <c r="HUG180" s="533"/>
      <c r="HUH180" s="533"/>
      <c r="HUI180" s="533"/>
      <c r="HUJ180" s="532"/>
      <c r="HUK180" s="533"/>
      <c r="HUL180" s="533"/>
      <c r="HUM180" s="533"/>
      <c r="HUN180" s="533"/>
      <c r="HUO180" s="533"/>
      <c r="HUP180" s="532"/>
      <c r="HUQ180" s="533"/>
      <c r="HUR180" s="533"/>
      <c r="HUS180" s="533"/>
      <c r="HUT180" s="533"/>
      <c r="HUU180" s="533"/>
      <c r="HUV180" s="532"/>
      <c r="HUW180" s="533"/>
      <c r="HUX180" s="533"/>
      <c r="HUY180" s="533"/>
      <c r="HUZ180" s="533"/>
      <c r="HVA180" s="533"/>
      <c r="HVB180" s="532"/>
      <c r="HVC180" s="533"/>
      <c r="HVD180" s="533"/>
      <c r="HVE180" s="533"/>
      <c r="HVF180" s="533"/>
      <c r="HVG180" s="533"/>
      <c r="HVH180" s="532"/>
      <c r="HVI180" s="533"/>
      <c r="HVJ180" s="533"/>
      <c r="HVK180" s="533"/>
      <c r="HVL180" s="533"/>
      <c r="HVM180" s="533"/>
      <c r="HVN180" s="532"/>
      <c r="HVO180" s="533"/>
      <c r="HVP180" s="533"/>
      <c r="HVQ180" s="533"/>
      <c r="HVR180" s="533"/>
      <c r="HVS180" s="533"/>
      <c r="HVT180" s="532"/>
      <c r="HVU180" s="533"/>
      <c r="HVV180" s="533"/>
      <c r="HVW180" s="533"/>
      <c r="HVX180" s="533"/>
      <c r="HVY180" s="533"/>
      <c r="HVZ180" s="532"/>
      <c r="HWA180" s="533"/>
      <c r="HWB180" s="533"/>
      <c r="HWC180" s="533"/>
      <c r="HWD180" s="533"/>
      <c r="HWE180" s="533"/>
      <c r="HWF180" s="532"/>
      <c r="HWG180" s="533"/>
      <c r="HWH180" s="533"/>
      <c r="HWI180" s="533"/>
      <c r="HWJ180" s="533"/>
      <c r="HWK180" s="533"/>
      <c r="HWL180" s="532"/>
      <c r="HWM180" s="533"/>
      <c r="HWN180" s="533"/>
      <c r="HWO180" s="533"/>
      <c r="HWP180" s="533"/>
      <c r="HWQ180" s="533"/>
      <c r="HWR180" s="532"/>
      <c r="HWS180" s="533"/>
      <c r="HWT180" s="533"/>
      <c r="HWU180" s="533"/>
      <c r="HWV180" s="533"/>
      <c r="HWW180" s="533"/>
      <c r="HWX180" s="532"/>
      <c r="HWY180" s="533"/>
      <c r="HWZ180" s="533"/>
      <c r="HXA180" s="533"/>
      <c r="HXB180" s="533"/>
      <c r="HXC180" s="533"/>
      <c r="HXD180" s="532"/>
      <c r="HXE180" s="533"/>
      <c r="HXF180" s="533"/>
      <c r="HXG180" s="533"/>
      <c r="HXH180" s="533"/>
      <c r="HXI180" s="533"/>
      <c r="HXJ180" s="532"/>
      <c r="HXK180" s="533"/>
      <c r="HXL180" s="533"/>
      <c r="HXM180" s="533"/>
      <c r="HXN180" s="533"/>
      <c r="HXO180" s="533"/>
      <c r="HXP180" s="532"/>
      <c r="HXQ180" s="533"/>
      <c r="HXR180" s="533"/>
      <c r="HXS180" s="533"/>
      <c r="HXT180" s="533"/>
      <c r="HXU180" s="533"/>
      <c r="HXV180" s="532"/>
      <c r="HXW180" s="533"/>
      <c r="HXX180" s="533"/>
      <c r="HXY180" s="533"/>
      <c r="HXZ180" s="533"/>
      <c r="HYA180" s="533"/>
      <c r="HYB180" s="532"/>
      <c r="HYC180" s="533"/>
      <c r="HYD180" s="533"/>
      <c r="HYE180" s="533"/>
      <c r="HYF180" s="533"/>
      <c r="HYG180" s="533"/>
      <c r="HYH180" s="532"/>
      <c r="HYI180" s="533"/>
      <c r="HYJ180" s="533"/>
      <c r="HYK180" s="533"/>
      <c r="HYL180" s="533"/>
      <c r="HYM180" s="533"/>
      <c r="HYN180" s="532"/>
      <c r="HYO180" s="533"/>
      <c r="HYP180" s="533"/>
      <c r="HYQ180" s="533"/>
      <c r="HYR180" s="533"/>
      <c r="HYS180" s="533"/>
      <c r="HYT180" s="532"/>
      <c r="HYU180" s="533"/>
      <c r="HYV180" s="533"/>
      <c r="HYW180" s="533"/>
      <c r="HYX180" s="533"/>
      <c r="HYY180" s="533"/>
      <c r="HYZ180" s="532"/>
      <c r="HZA180" s="533"/>
      <c r="HZB180" s="533"/>
      <c r="HZC180" s="533"/>
      <c r="HZD180" s="533"/>
      <c r="HZE180" s="533"/>
      <c r="HZF180" s="532"/>
      <c r="HZG180" s="533"/>
      <c r="HZH180" s="533"/>
      <c r="HZI180" s="533"/>
      <c r="HZJ180" s="533"/>
      <c r="HZK180" s="533"/>
      <c r="HZL180" s="532"/>
      <c r="HZM180" s="533"/>
      <c r="HZN180" s="533"/>
      <c r="HZO180" s="533"/>
      <c r="HZP180" s="533"/>
      <c r="HZQ180" s="533"/>
      <c r="HZR180" s="532"/>
      <c r="HZS180" s="533"/>
      <c r="HZT180" s="533"/>
      <c r="HZU180" s="533"/>
      <c r="HZV180" s="533"/>
      <c r="HZW180" s="533"/>
      <c r="HZX180" s="532"/>
      <c r="HZY180" s="533"/>
      <c r="HZZ180" s="533"/>
      <c r="IAA180" s="533"/>
      <c r="IAB180" s="533"/>
      <c r="IAC180" s="533"/>
      <c r="IAD180" s="532"/>
      <c r="IAE180" s="533"/>
      <c r="IAF180" s="533"/>
      <c r="IAG180" s="533"/>
      <c r="IAH180" s="533"/>
      <c r="IAI180" s="533"/>
      <c r="IAJ180" s="532"/>
      <c r="IAK180" s="533"/>
      <c r="IAL180" s="533"/>
      <c r="IAM180" s="533"/>
      <c r="IAN180" s="533"/>
      <c r="IAO180" s="533"/>
      <c r="IAP180" s="532"/>
      <c r="IAQ180" s="533"/>
      <c r="IAR180" s="533"/>
      <c r="IAS180" s="533"/>
      <c r="IAT180" s="533"/>
      <c r="IAU180" s="533"/>
      <c r="IAV180" s="532"/>
      <c r="IAW180" s="533"/>
      <c r="IAX180" s="533"/>
      <c r="IAY180" s="533"/>
      <c r="IAZ180" s="533"/>
      <c r="IBA180" s="533"/>
      <c r="IBB180" s="532"/>
      <c r="IBC180" s="533"/>
      <c r="IBD180" s="533"/>
      <c r="IBE180" s="533"/>
      <c r="IBF180" s="533"/>
      <c r="IBG180" s="533"/>
      <c r="IBH180" s="532"/>
      <c r="IBI180" s="533"/>
      <c r="IBJ180" s="533"/>
      <c r="IBK180" s="533"/>
      <c r="IBL180" s="533"/>
      <c r="IBM180" s="533"/>
      <c r="IBN180" s="532"/>
      <c r="IBO180" s="533"/>
      <c r="IBP180" s="533"/>
      <c r="IBQ180" s="533"/>
      <c r="IBR180" s="533"/>
      <c r="IBS180" s="533"/>
      <c r="IBT180" s="532"/>
      <c r="IBU180" s="533"/>
      <c r="IBV180" s="533"/>
      <c r="IBW180" s="533"/>
      <c r="IBX180" s="533"/>
      <c r="IBY180" s="533"/>
      <c r="IBZ180" s="532"/>
      <c r="ICA180" s="533"/>
      <c r="ICB180" s="533"/>
      <c r="ICC180" s="533"/>
      <c r="ICD180" s="533"/>
      <c r="ICE180" s="533"/>
      <c r="ICF180" s="532"/>
      <c r="ICG180" s="533"/>
      <c r="ICH180" s="533"/>
      <c r="ICI180" s="533"/>
      <c r="ICJ180" s="533"/>
      <c r="ICK180" s="533"/>
      <c r="ICL180" s="532"/>
      <c r="ICM180" s="533"/>
      <c r="ICN180" s="533"/>
      <c r="ICO180" s="533"/>
      <c r="ICP180" s="533"/>
      <c r="ICQ180" s="533"/>
      <c r="ICR180" s="532"/>
      <c r="ICS180" s="533"/>
      <c r="ICT180" s="533"/>
      <c r="ICU180" s="533"/>
      <c r="ICV180" s="533"/>
      <c r="ICW180" s="533"/>
      <c r="ICX180" s="532"/>
      <c r="ICY180" s="533"/>
      <c r="ICZ180" s="533"/>
      <c r="IDA180" s="533"/>
      <c r="IDB180" s="533"/>
      <c r="IDC180" s="533"/>
      <c r="IDD180" s="532"/>
      <c r="IDE180" s="533"/>
      <c r="IDF180" s="533"/>
      <c r="IDG180" s="533"/>
      <c r="IDH180" s="533"/>
      <c r="IDI180" s="533"/>
      <c r="IDJ180" s="532"/>
      <c r="IDK180" s="533"/>
      <c r="IDL180" s="533"/>
      <c r="IDM180" s="533"/>
      <c r="IDN180" s="533"/>
      <c r="IDO180" s="533"/>
      <c r="IDP180" s="532"/>
      <c r="IDQ180" s="533"/>
      <c r="IDR180" s="533"/>
      <c r="IDS180" s="533"/>
      <c r="IDT180" s="533"/>
      <c r="IDU180" s="533"/>
      <c r="IDV180" s="532"/>
      <c r="IDW180" s="533"/>
      <c r="IDX180" s="533"/>
      <c r="IDY180" s="533"/>
      <c r="IDZ180" s="533"/>
      <c r="IEA180" s="533"/>
      <c r="IEB180" s="532"/>
      <c r="IEC180" s="533"/>
      <c r="IED180" s="533"/>
      <c r="IEE180" s="533"/>
      <c r="IEF180" s="533"/>
      <c r="IEG180" s="533"/>
      <c r="IEH180" s="532"/>
      <c r="IEI180" s="533"/>
      <c r="IEJ180" s="533"/>
      <c r="IEK180" s="533"/>
      <c r="IEL180" s="533"/>
      <c r="IEM180" s="533"/>
      <c r="IEN180" s="532"/>
      <c r="IEO180" s="533"/>
      <c r="IEP180" s="533"/>
      <c r="IEQ180" s="533"/>
      <c r="IER180" s="533"/>
      <c r="IES180" s="533"/>
      <c r="IET180" s="532"/>
      <c r="IEU180" s="533"/>
      <c r="IEV180" s="533"/>
      <c r="IEW180" s="533"/>
      <c r="IEX180" s="533"/>
      <c r="IEY180" s="533"/>
      <c r="IEZ180" s="532"/>
      <c r="IFA180" s="533"/>
      <c r="IFB180" s="533"/>
      <c r="IFC180" s="533"/>
      <c r="IFD180" s="533"/>
      <c r="IFE180" s="533"/>
      <c r="IFF180" s="532"/>
      <c r="IFG180" s="533"/>
      <c r="IFH180" s="533"/>
      <c r="IFI180" s="533"/>
      <c r="IFJ180" s="533"/>
      <c r="IFK180" s="533"/>
      <c r="IFL180" s="532"/>
      <c r="IFM180" s="533"/>
      <c r="IFN180" s="533"/>
      <c r="IFO180" s="533"/>
      <c r="IFP180" s="533"/>
      <c r="IFQ180" s="533"/>
      <c r="IFR180" s="532"/>
      <c r="IFS180" s="533"/>
      <c r="IFT180" s="533"/>
      <c r="IFU180" s="533"/>
      <c r="IFV180" s="533"/>
      <c r="IFW180" s="533"/>
      <c r="IFX180" s="532"/>
      <c r="IFY180" s="533"/>
      <c r="IFZ180" s="533"/>
      <c r="IGA180" s="533"/>
      <c r="IGB180" s="533"/>
      <c r="IGC180" s="533"/>
      <c r="IGD180" s="532"/>
      <c r="IGE180" s="533"/>
      <c r="IGF180" s="533"/>
      <c r="IGG180" s="533"/>
      <c r="IGH180" s="533"/>
      <c r="IGI180" s="533"/>
      <c r="IGJ180" s="532"/>
      <c r="IGK180" s="533"/>
      <c r="IGL180" s="533"/>
      <c r="IGM180" s="533"/>
      <c r="IGN180" s="533"/>
      <c r="IGO180" s="533"/>
      <c r="IGP180" s="532"/>
      <c r="IGQ180" s="533"/>
      <c r="IGR180" s="533"/>
      <c r="IGS180" s="533"/>
      <c r="IGT180" s="533"/>
      <c r="IGU180" s="533"/>
      <c r="IGV180" s="532"/>
      <c r="IGW180" s="533"/>
      <c r="IGX180" s="533"/>
      <c r="IGY180" s="533"/>
      <c r="IGZ180" s="533"/>
      <c r="IHA180" s="533"/>
      <c r="IHB180" s="532"/>
      <c r="IHC180" s="533"/>
      <c r="IHD180" s="533"/>
      <c r="IHE180" s="533"/>
      <c r="IHF180" s="533"/>
      <c r="IHG180" s="533"/>
      <c r="IHH180" s="532"/>
      <c r="IHI180" s="533"/>
      <c r="IHJ180" s="533"/>
      <c r="IHK180" s="533"/>
      <c r="IHL180" s="533"/>
      <c r="IHM180" s="533"/>
      <c r="IHN180" s="532"/>
      <c r="IHO180" s="533"/>
      <c r="IHP180" s="533"/>
      <c r="IHQ180" s="533"/>
      <c r="IHR180" s="533"/>
      <c r="IHS180" s="533"/>
      <c r="IHT180" s="532"/>
      <c r="IHU180" s="533"/>
      <c r="IHV180" s="533"/>
      <c r="IHW180" s="533"/>
      <c r="IHX180" s="533"/>
      <c r="IHY180" s="533"/>
      <c r="IHZ180" s="532"/>
      <c r="IIA180" s="533"/>
      <c r="IIB180" s="533"/>
      <c r="IIC180" s="533"/>
      <c r="IID180" s="533"/>
      <c r="IIE180" s="533"/>
      <c r="IIF180" s="532"/>
      <c r="IIG180" s="533"/>
      <c r="IIH180" s="533"/>
      <c r="III180" s="533"/>
      <c r="IIJ180" s="533"/>
      <c r="IIK180" s="533"/>
      <c r="IIL180" s="532"/>
      <c r="IIM180" s="533"/>
      <c r="IIN180" s="533"/>
      <c r="IIO180" s="533"/>
      <c r="IIP180" s="533"/>
      <c r="IIQ180" s="533"/>
      <c r="IIR180" s="532"/>
      <c r="IIS180" s="533"/>
      <c r="IIT180" s="533"/>
      <c r="IIU180" s="533"/>
      <c r="IIV180" s="533"/>
      <c r="IIW180" s="533"/>
      <c r="IIX180" s="532"/>
      <c r="IIY180" s="533"/>
      <c r="IIZ180" s="533"/>
      <c r="IJA180" s="533"/>
      <c r="IJB180" s="533"/>
      <c r="IJC180" s="533"/>
      <c r="IJD180" s="532"/>
      <c r="IJE180" s="533"/>
      <c r="IJF180" s="533"/>
      <c r="IJG180" s="533"/>
      <c r="IJH180" s="533"/>
      <c r="IJI180" s="533"/>
      <c r="IJJ180" s="532"/>
      <c r="IJK180" s="533"/>
      <c r="IJL180" s="533"/>
      <c r="IJM180" s="533"/>
      <c r="IJN180" s="533"/>
      <c r="IJO180" s="533"/>
      <c r="IJP180" s="532"/>
      <c r="IJQ180" s="533"/>
      <c r="IJR180" s="533"/>
      <c r="IJS180" s="533"/>
      <c r="IJT180" s="533"/>
      <c r="IJU180" s="533"/>
      <c r="IJV180" s="532"/>
      <c r="IJW180" s="533"/>
      <c r="IJX180" s="533"/>
      <c r="IJY180" s="533"/>
      <c r="IJZ180" s="533"/>
      <c r="IKA180" s="533"/>
      <c r="IKB180" s="532"/>
      <c r="IKC180" s="533"/>
      <c r="IKD180" s="533"/>
      <c r="IKE180" s="533"/>
      <c r="IKF180" s="533"/>
      <c r="IKG180" s="533"/>
      <c r="IKH180" s="532"/>
      <c r="IKI180" s="533"/>
      <c r="IKJ180" s="533"/>
      <c r="IKK180" s="533"/>
      <c r="IKL180" s="533"/>
      <c r="IKM180" s="533"/>
      <c r="IKN180" s="532"/>
      <c r="IKO180" s="533"/>
      <c r="IKP180" s="533"/>
      <c r="IKQ180" s="533"/>
      <c r="IKR180" s="533"/>
      <c r="IKS180" s="533"/>
      <c r="IKT180" s="532"/>
      <c r="IKU180" s="533"/>
      <c r="IKV180" s="533"/>
      <c r="IKW180" s="533"/>
      <c r="IKX180" s="533"/>
      <c r="IKY180" s="533"/>
      <c r="IKZ180" s="532"/>
      <c r="ILA180" s="533"/>
      <c r="ILB180" s="533"/>
      <c r="ILC180" s="533"/>
      <c r="ILD180" s="533"/>
      <c r="ILE180" s="533"/>
      <c r="ILF180" s="532"/>
      <c r="ILG180" s="533"/>
      <c r="ILH180" s="533"/>
      <c r="ILI180" s="533"/>
      <c r="ILJ180" s="533"/>
      <c r="ILK180" s="533"/>
      <c r="ILL180" s="532"/>
      <c r="ILM180" s="533"/>
      <c r="ILN180" s="533"/>
      <c r="ILO180" s="533"/>
      <c r="ILP180" s="533"/>
      <c r="ILQ180" s="533"/>
      <c r="ILR180" s="532"/>
      <c r="ILS180" s="533"/>
      <c r="ILT180" s="533"/>
      <c r="ILU180" s="533"/>
      <c r="ILV180" s="533"/>
      <c r="ILW180" s="533"/>
      <c r="ILX180" s="532"/>
      <c r="ILY180" s="533"/>
      <c r="ILZ180" s="533"/>
      <c r="IMA180" s="533"/>
      <c r="IMB180" s="533"/>
      <c r="IMC180" s="533"/>
      <c r="IMD180" s="532"/>
      <c r="IME180" s="533"/>
      <c r="IMF180" s="533"/>
      <c r="IMG180" s="533"/>
      <c r="IMH180" s="533"/>
      <c r="IMI180" s="533"/>
      <c r="IMJ180" s="532"/>
      <c r="IMK180" s="533"/>
      <c r="IML180" s="533"/>
      <c r="IMM180" s="533"/>
      <c r="IMN180" s="533"/>
      <c r="IMO180" s="533"/>
      <c r="IMP180" s="532"/>
      <c r="IMQ180" s="533"/>
      <c r="IMR180" s="533"/>
      <c r="IMS180" s="533"/>
      <c r="IMT180" s="533"/>
      <c r="IMU180" s="533"/>
      <c r="IMV180" s="532"/>
      <c r="IMW180" s="533"/>
      <c r="IMX180" s="533"/>
      <c r="IMY180" s="533"/>
      <c r="IMZ180" s="533"/>
      <c r="INA180" s="533"/>
      <c r="INB180" s="532"/>
      <c r="INC180" s="533"/>
      <c r="IND180" s="533"/>
      <c r="INE180" s="533"/>
      <c r="INF180" s="533"/>
      <c r="ING180" s="533"/>
      <c r="INH180" s="532"/>
      <c r="INI180" s="533"/>
      <c r="INJ180" s="533"/>
      <c r="INK180" s="533"/>
      <c r="INL180" s="533"/>
      <c r="INM180" s="533"/>
      <c r="INN180" s="532"/>
      <c r="INO180" s="533"/>
      <c r="INP180" s="533"/>
      <c r="INQ180" s="533"/>
      <c r="INR180" s="533"/>
      <c r="INS180" s="533"/>
      <c r="INT180" s="532"/>
      <c r="INU180" s="533"/>
      <c r="INV180" s="533"/>
      <c r="INW180" s="533"/>
      <c r="INX180" s="533"/>
      <c r="INY180" s="533"/>
      <c r="INZ180" s="532"/>
      <c r="IOA180" s="533"/>
      <c r="IOB180" s="533"/>
      <c r="IOC180" s="533"/>
      <c r="IOD180" s="533"/>
      <c r="IOE180" s="533"/>
      <c r="IOF180" s="532"/>
      <c r="IOG180" s="533"/>
      <c r="IOH180" s="533"/>
      <c r="IOI180" s="533"/>
      <c r="IOJ180" s="533"/>
      <c r="IOK180" s="533"/>
      <c r="IOL180" s="532"/>
      <c r="IOM180" s="533"/>
      <c r="ION180" s="533"/>
      <c r="IOO180" s="533"/>
      <c r="IOP180" s="533"/>
      <c r="IOQ180" s="533"/>
      <c r="IOR180" s="532"/>
      <c r="IOS180" s="533"/>
      <c r="IOT180" s="533"/>
      <c r="IOU180" s="533"/>
      <c r="IOV180" s="533"/>
      <c r="IOW180" s="533"/>
      <c r="IOX180" s="532"/>
      <c r="IOY180" s="533"/>
      <c r="IOZ180" s="533"/>
      <c r="IPA180" s="533"/>
      <c r="IPB180" s="533"/>
      <c r="IPC180" s="533"/>
      <c r="IPD180" s="532"/>
      <c r="IPE180" s="533"/>
      <c r="IPF180" s="533"/>
      <c r="IPG180" s="533"/>
      <c r="IPH180" s="533"/>
      <c r="IPI180" s="533"/>
      <c r="IPJ180" s="532"/>
      <c r="IPK180" s="533"/>
      <c r="IPL180" s="533"/>
      <c r="IPM180" s="533"/>
      <c r="IPN180" s="533"/>
      <c r="IPO180" s="533"/>
      <c r="IPP180" s="532"/>
      <c r="IPQ180" s="533"/>
      <c r="IPR180" s="533"/>
      <c r="IPS180" s="533"/>
      <c r="IPT180" s="533"/>
      <c r="IPU180" s="533"/>
      <c r="IPV180" s="532"/>
      <c r="IPW180" s="533"/>
      <c r="IPX180" s="533"/>
      <c r="IPY180" s="533"/>
      <c r="IPZ180" s="533"/>
      <c r="IQA180" s="533"/>
      <c r="IQB180" s="532"/>
      <c r="IQC180" s="533"/>
      <c r="IQD180" s="533"/>
      <c r="IQE180" s="533"/>
      <c r="IQF180" s="533"/>
      <c r="IQG180" s="533"/>
      <c r="IQH180" s="532"/>
      <c r="IQI180" s="533"/>
      <c r="IQJ180" s="533"/>
      <c r="IQK180" s="533"/>
      <c r="IQL180" s="533"/>
      <c r="IQM180" s="533"/>
      <c r="IQN180" s="532"/>
      <c r="IQO180" s="533"/>
      <c r="IQP180" s="533"/>
      <c r="IQQ180" s="533"/>
      <c r="IQR180" s="533"/>
      <c r="IQS180" s="533"/>
      <c r="IQT180" s="532"/>
      <c r="IQU180" s="533"/>
      <c r="IQV180" s="533"/>
      <c r="IQW180" s="533"/>
      <c r="IQX180" s="533"/>
      <c r="IQY180" s="533"/>
      <c r="IQZ180" s="532"/>
      <c r="IRA180" s="533"/>
      <c r="IRB180" s="533"/>
      <c r="IRC180" s="533"/>
      <c r="IRD180" s="533"/>
      <c r="IRE180" s="533"/>
      <c r="IRF180" s="532"/>
      <c r="IRG180" s="533"/>
      <c r="IRH180" s="533"/>
      <c r="IRI180" s="533"/>
      <c r="IRJ180" s="533"/>
      <c r="IRK180" s="533"/>
      <c r="IRL180" s="532"/>
      <c r="IRM180" s="533"/>
      <c r="IRN180" s="533"/>
      <c r="IRO180" s="533"/>
      <c r="IRP180" s="533"/>
      <c r="IRQ180" s="533"/>
      <c r="IRR180" s="532"/>
      <c r="IRS180" s="533"/>
      <c r="IRT180" s="533"/>
      <c r="IRU180" s="533"/>
      <c r="IRV180" s="533"/>
      <c r="IRW180" s="533"/>
      <c r="IRX180" s="532"/>
      <c r="IRY180" s="533"/>
      <c r="IRZ180" s="533"/>
      <c r="ISA180" s="533"/>
      <c r="ISB180" s="533"/>
      <c r="ISC180" s="533"/>
      <c r="ISD180" s="532"/>
      <c r="ISE180" s="533"/>
      <c r="ISF180" s="533"/>
      <c r="ISG180" s="533"/>
      <c r="ISH180" s="533"/>
      <c r="ISI180" s="533"/>
      <c r="ISJ180" s="532"/>
      <c r="ISK180" s="533"/>
      <c r="ISL180" s="533"/>
      <c r="ISM180" s="533"/>
      <c r="ISN180" s="533"/>
      <c r="ISO180" s="533"/>
      <c r="ISP180" s="532"/>
      <c r="ISQ180" s="533"/>
      <c r="ISR180" s="533"/>
      <c r="ISS180" s="533"/>
      <c r="IST180" s="533"/>
      <c r="ISU180" s="533"/>
      <c r="ISV180" s="532"/>
      <c r="ISW180" s="533"/>
      <c r="ISX180" s="533"/>
      <c r="ISY180" s="533"/>
      <c r="ISZ180" s="533"/>
      <c r="ITA180" s="533"/>
      <c r="ITB180" s="532"/>
      <c r="ITC180" s="533"/>
      <c r="ITD180" s="533"/>
      <c r="ITE180" s="533"/>
      <c r="ITF180" s="533"/>
      <c r="ITG180" s="533"/>
      <c r="ITH180" s="532"/>
      <c r="ITI180" s="533"/>
      <c r="ITJ180" s="533"/>
      <c r="ITK180" s="533"/>
      <c r="ITL180" s="533"/>
      <c r="ITM180" s="533"/>
      <c r="ITN180" s="532"/>
      <c r="ITO180" s="533"/>
      <c r="ITP180" s="533"/>
      <c r="ITQ180" s="533"/>
      <c r="ITR180" s="533"/>
      <c r="ITS180" s="533"/>
      <c r="ITT180" s="532"/>
      <c r="ITU180" s="533"/>
      <c r="ITV180" s="533"/>
      <c r="ITW180" s="533"/>
      <c r="ITX180" s="533"/>
      <c r="ITY180" s="533"/>
      <c r="ITZ180" s="532"/>
      <c r="IUA180" s="533"/>
      <c r="IUB180" s="533"/>
      <c r="IUC180" s="533"/>
      <c r="IUD180" s="533"/>
      <c r="IUE180" s="533"/>
      <c r="IUF180" s="532"/>
      <c r="IUG180" s="533"/>
      <c r="IUH180" s="533"/>
      <c r="IUI180" s="533"/>
      <c r="IUJ180" s="533"/>
      <c r="IUK180" s="533"/>
      <c r="IUL180" s="532"/>
      <c r="IUM180" s="533"/>
      <c r="IUN180" s="533"/>
      <c r="IUO180" s="533"/>
      <c r="IUP180" s="533"/>
      <c r="IUQ180" s="533"/>
      <c r="IUR180" s="532"/>
      <c r="IUS180" s="533"/>
      <c r="IUT180" s="533"/>
      <c r="IUU180" s="533"/>
      <c r="IUV180" s="533"/>
      <c r="IUW180" s="533"/>
      <c r="IUX180" s="532"/>
      <c r="IUY180" s="533"/>
      <c r="IUZ180" s="533"/>
      <c r="IVA180" s="533"/>
      <c r="IVB180" s="533"/>
      <c r="IVC180" s="533"/>
      <c r="IVD180" s="532"/>
      <c r="IVE180" s="533"/>
      <c r="IVF180" s="533"/>
      <c r="IVG180" s="533"/>
      <c r="IVH180" s="533"/>
      <c r="IVI180" s="533"/>
      <c r="IVJ180" s="532"/>
      <c r="IVK180" s="533"/>
      <c r="IVL180" s="533"/>
      <c r="IVM180" s="533"/>
      <c r="IVN180" s="533"/>
      <c r="IVO180" s="533"/>
      <c r="IVP180" s="532"/>
      <c r="IVQ180" s="533"/>
      <c r="IVR180" s="533"/>
      <c r="IVS180" s="533"/>
      <c r="IVT180" s="533"/>
      <c r="IVU180" s="533"/>
      <c r="IVV180" s="532"/>
      <c r="IVW180" s="533"/>
      <c r="IVX180" s="533"/>
      <c r="IVY180" s="533"/>
      <c r="IVZ180" s="533"/>
      <c r="IWA180" s="533"/>
      <c r="IWB180" s="532"/>
      <c r="IWC180" s="533"/>
      <c r="IWD180" s="533"/>
      <c r="IWE180" s="533"/>
      <c r="IWF180" s="533"/>
      <c r="IWG180" s="533"/>
      <c r="IWH180" s="532"/>
      <c r="IWI180" s="533"/>
      <c r="IWJ180" s="533"/>
      <c r="IWK180" s="533"/>
      <c r="IWL180" s="533"/>
      <c r="IWM180" s="533"/>
      <c r="IWN180" s="532"/>
      <c r="IWO180" s="533"/>
      <c r="IWP180" s="533"/>
      <c r="IWQ180" s="533"/>
      <c r="IWR180" s="533"/>
      <c r="IWS180" s="533"/>
      <c r="IWT180" s="532"/>
      <c r="IWU180" s="533"/>
      <c r="IWV180" s="533"/>
      <c r="IWW180" s="533"/>
      <c r="IWX180" s="533"/>
      <c r="IWY180" s="533"/>
      <c r="IWZ180" s="532"/>
      <c r="IXA180" s="533"/>
      <c r="IXB180" s="533"/>
      <c r="IXC180" s="533"/>
      <c r="IXD180" s="533"/>
      <c r="IXE180" s="533"/>
      <c r="IXF180" s="532"/>
      <c r="IXG180" s="533"/>
      <c r="IXH180" s="533"/>
      <c r="IXI180" s="533"/>
      <c r="IXJ180" s="533"/>
      <c r="IXK180" s="533"/>
      <c r="IXL180" s="532"/>
      <c r="IXM180" s="533"/>
      <c r="IXN180" s="533"/>
      <c r="IXO180" s="533"/>
      <c r="IXP180" s="533"/>
      <c r="IXQ180" s="533"/>
      <c r="IXR180" s="532"/>
      <c r="IXS180" s="533"/>
      <c r="IXT180" s="533"/>
      <c r="IXU180" s="533"/>
      <c r="IXV180" s="533"/>
      <c r="IXW180" s="533"/>
      <c r="IXX180" s="532"/>
      <c r="IXY180" s="533"/>
      <c r="IXZ180" s="533"/>
      <c r="IYA180" s="533"/>
      <c r="IYB180" s="533"/>
      <c r="IYC180" s="533"/>
      <c r="IYD180" s="532"/>
      <c r="IYE180" s="533"/>
      <c r="IYF180" s="533"/>
      <c r="IYG180" s="533"/>
      <c r="IYH180" s="533"/>
      <c r="IYI180" s="533"/>
      <c r="IYJ180" s="532"/>
      <c r="IYK180" s="533"/>
      <c r="IYL180" s="533"/>
      <c r="IYM180" s="533"/>
      <c r="IYN180" s="533"/>
      <c r="IYO180" s="533"/>
      <c r="IYP180" s="532"/>
      <c r="IYQ180" s="533"/>
      <c r="IYR180" s="533"/>
      <c r="IYS180" s="533"/>
      <c r="IYT180" s="533"/>
      <c r="IYU180" s="533"/>
      <c r="IYV180" s="532"/>
      <c r="IYW180" s="533"/>
      <c r="IYX180" s="533"/>
      <c r="IYY180" s="533"/>
      <c r="IYZ180" s="533"/>
      <c r="IZA180" s="533"/>
      <c r="IZB180" s="532"/>
      <c r="IZC180" s="533"/>
      <c r="IZD180" s="533"/>
      <c r="IZE180" s="533"/>
      <c r="IZF180" s="533"/>
      <c r="IZG180" s="533"/>
      <c r="IZH180" s="532"/>
      <c r="IZI180" s="533"/>
      <c r="IZJ180" s="533"/>
      <c r="IZK180" s="533"/>
      <c r="IZL180" s="533"/>
      <c r="IZM180" s="533"/>
      <c r="IZN180" s="532"/>
      <c r="IZO180" s="533"/>
      <c r="IZP180" s="533"/>
      <c r="IZQ180" s="533"/>
      <c r="IZR180" s="533"/>
      <c r="IZS180" s="533"/>
      <c r="IZT180" s="532"/>
      <c r="IZU180" s="533"/>
      <c r="IZV180" s="533"/>
      <c r="IZW180" s="533"/>
      <c r="IZX180" s="533"/>
      <c r="IZY180" s="533"/>
      <c r="IZZ180" s="532"/>
      <c r="JAA180" s="533"/>
      <c r="JAB180" s="533"/>
      <c r="JAC180" s="533"/>
      <c r="JAD180" s="533"/>
      <c r="JAE180" s="533"/>
      <c r="JAF180" s="532"/>
      <c r="JAG180" s="533"/>
      <c r="JAH180" s="533"/>
      <c r="JAI180" s="533"/>
      <c r="JAJ180" s="533"/>
      <c r="JAK180" s="533"/>
      <c r="JAL180" s="532"/>
      <c r="JAM180" s="533"/>
      <c r="JAN180" s="533"/>
      <c r="JAO180" s="533"/>
      <c r="JAP180" s="533"/>
      <c r="JAQ180" s="533"/>
      <c r="JAR180" s="532"/>
      <c r="JAS180" s="533"/>
      <c r="JAT180" s="533"/>
      <c r="JAU180" s="533"/>
      <c r="JAV180" s="533"/>
      <c r="JAW180" s="533"/>
      <c r="JAX180" s="532"/>
      <c r="JAY180" s="533"/>
      <c r="JAZ180" s="533"/>
      <c r="JBA180" s="533"/>
      <c r="JBB180" s="533"/>
      <c r="JBC180" s="533"/>
      <c r="JBD180" s="532"/>
      <c r="JBE180" s="533"/>
      <c r="JBF180" s="533"/>
      <c r="JBG180" s="533"/>
      <c r="JBH180" s="533"/>
      <c r="JBI180" s="533"/>
      <c r="JBJ180" s="532"/>
      <c r="JBK180" s="533"/>
      <c r="JBL180" s="533"/>
      <c r="JBM180" s="533"/>
      <c r="JBN180" s="533"/>
      <c r="JBO180" s="533"/>
      <c r="JBP180" s="532"/>
      <c r="JBQ180" s="533"/>
      <c r="JBR180" s="533"/>
      <c r="JBS180" s="533"/>
      <c r="JBT180" s="533"/>
      <c r="JBU180" s="533"/>
      <c r="JBV180" s="532"/>
      <c r="JBW180" s="533"/>
      <c r="JBX180" s="533"/>
      <c r="JBY180" s="533"/>
      <c r="JBZ180" s="533"/>
      <c r="JCA180" s="533"/>
      <c r="JCB180" s="532"/>
      <c r="JCC180" s="533"/>
      <c r="JCD180" s="533"/>
      <c r="JCE180" s="533"/>
      <c r="JCF180" s="533"/>
      <c r="JCG180" s="533"/>
      <c r="JCH180" s="532"/>
      <c r="JCI180" s="533"/>
      <c r="JCJ180" s="533"/>
      <c r="JCK180" s="533"/>
      <c r="JCL180" s="533"/>
      <c r="JCM180" s="533"/>
      <c r="JCN180" s="532"/>
      <c r="JCO180" s="533"/>
      <c r="JCP180" s="533"/>
      <c r="JCQ180" s="533"/>
      <c r="JCR180" s="533"/>
      <c r="JCS180" s="533"/>
      <c r="JCT180" s="532"/>
      <c r="JCU180" s="533"/>
      <c r="JCV180" s="533"/>
      <c r="JCW180" s="533"/>
      <c r="JCX180" s="533"/>
      <c r="JCY180" s="533"/>
      <c r="JCZ180" s="532"/>
      <c r="JDA180" s="533"/>
      <c r="JDB180" s="533"/>
      <c r="JDC180" s="533"/>
      <c r="JDD180" s="533"/>
      <c r="JDE180" s="533"/>
      <c r="JDF180" s="532"/>
      <c r="JDG180" s="533"/>
      <c r="JDH180" s="533"/>
      <c r="JDI180" s="533"/>
      <c r="JDJ180" s="533"/>
      <c r="JDK180" s="533"/>
      <c r="JDL180" s="532"/>
      <c r="JDM180" s="533"/>
      <c r="JDN180" s="533"/>
      <c r="JDO180" s="533"/>
      <c r="JDP180" s="533"/>
      <c r="JDQ180" s="533"/>
      <c r="JDR180" s="532"/>
      <c r="JDS180" s="533"/>
      <c r="JDT180" s="533"/>
      <c r="JDU180" s="533"/>
      <c r="JDV180" s="533"/>
      <c r="JDW180" s="533"/>
      <c r="JDX180" s="532"/>
      <c r="JDY180" s="533"/>
      <c r="JDZ180" s="533"/>
      <c r="JEA180" s="533"/>
      <c r="JEB180" s="533"/>
      <c r="JEC180" s="533"/>
      <c r="JED180" s="532"/>
      <c r="JEE180" s="533"/>
      <c r="JEF180" s="533"/>
      <c r="JEG180" s="533"/>
      <c r="JEH180" s="533"/>
      <c r="JEI180" s="533"/>
      <c r="JEJ180" s="532"/>
      <c r="JEK180" s="533"/>
      <c r="JEL180" s="533"/>
      <c r="JEM180" s="533"/>
      <c r="JEN180" s="533"/>
      <c r="JEO180" s="533"/>
      <c r="JEP180" s="532"/>
      <c r="JEQ180" s="533"/>
      <c r="JER180" s="533"/>
      <c r="JES180" s="533"/>
      <c r="JET180" s="533"/>
      <c r="JEU180" s="533"/>
      <c r="JEV180" s="532"/>
      <c r="JEW180" s="533"/>
      <c r="JEX180" s="533"/>
      <c r="JEY180" s="533"/>
      <c r="JEZ180" s="533"/>
      <c r="JFA180" s="533"/>
      <c r="JFB180" s="532"/>
      <c r="JFC180" s="533"/>
      <c r="JFD180" s="533"/>
      <c r="JFE180" s="533"/>
      <c r="JFF180" s="533"/>
      <c r="JFG180" s="533"/>
      <c r="JFH180" s="532"/>
      <c r="JFI180" s="533"/>
      <c r="JFJ180" s="533"/>
      <c r="JFK180" s="533"/>
      <c r="JFL180" s="533"/>
      <c r="JFM180" s="533"/>
      <c r="JFN180" s="532"/>
      <c r="JFO180" s="533"/>
      <c r="JFP180" s="533"/>
      <c r="JFQ180" s="533"/>
      <c r="JFR180" s="533"/>
      <c r="JFS180" s="533"/>
      <c r="JFT180" s="532"/>
      <c r="JFU180" s="533"/>
      <c r="JFV180" s="533"/>
      <c r="JFW180" s="533"/>
      <c r="JFX180" s="533"/>
      <c r="JFY180" s="533"/>
      <c r="JFZ180" s="532"/>
      <c r="JGA180" s="533"/>
      <c r="JGB180" s="533"/>
      <c r="JGC180" s="533"/>
      <c r="JGD180" s="533"/>
      <c r="JGE180" s="533"/>
      <c r="JGF180" s="532"/>
      <c r="JGG180" s="533"/>
      <c r="JGH180" s="533"/>
      <c r="JGI180" s="533"/>
      <c r="JGJ180" s="533"/>
      <c r="JGK180" s="533"/>
      <c r="JGL180" s="532"/>
      <c r="JGM180" s="533"/>
      <c r="JGN180" s="533"/>
      <c r="JGO180" s="533"/>
      <c r="JGP180" s="533"/>
      <c r="JGQ180" s="533"/>
      <c r="JGR180" s="532"/>
      <c r="JGS180" s="533"/>
      <c r="JGT180" s="533"/>
      <c r="JGU180" s="533"/>
      <c r="JGV180" s="533"/>
      <c r="JGW180" s="533"/>
      <c r="JGX180" s="532"/>
      <c r="JGY180" s="533"/>
      <c r="JGZ180" s="533"/>
      <c r="JHA180" s="533"/>
      <c r="JHB180" s="533"/>
      <c r="JHC180" s="533"/>
      <c r="JHD180" s="532"/>
      <c r="JHE180" s="533"/>
      <c r="JHF180" s="533"/>
      <c r="JHG180" s="533"/>
      <c r="JHH180" s="533"/>
      <c r="JHI180" s="533"/>
      <c r="JHJ180" s="532"/>
      <c r="JHK180" s="533"/>
      <c r="JHL180" s="533"/>
      <c r="JHM180" s="533"/>
      <c r="JHN180" s="533"/>
      <c r="JHO180" s="533"/>
      <c r="JHP180" s="532"/>
      <c r="JHQ180" s="533"/>
      <c r="JHR180" s="533"/>
      <c r="JHS180" s="533"/>
      <c r="JHT180" s="533"/>
      <c r="JHU180" s="533"/>
      <c r="JHV180" s="532"/>
      <c r="JHW180" s="533"/>
      <c r="JHX180" s="533"/>
      <c r="JHY180" s="533"/>
      <c r="JHZ180" s="533"/>
      <c r="JIA180" s="533"/>
      <c r="JIB180" s="532"/>
      <c r="JIC180" s="533"/>
      <c r="JID180" s="533"/>
      <c r="JIE180" s="533"/>
      <c r="JIF180" s="533"/>
      <c r="JIG180" s="533"/>
      <c r="JIH180" s="532"/>
      <c r="JII180" s="533"/>
      <c r="JIJ180" s="533"/>
      <c r="JIK180" s="533"/>
      <c r="JIL180" s="533"/>
      <c r="JIM180" s="533"/>
      <c r="JIN180" s="532"/>
      <c r="JIO180" s="533"/>
      <c r="JIP180" s="533"/>
      <c r="JIQ180" s="533"/>
      <c r="JIR180" s="533"/>
      <c r="JIS180" s="533"/>
      <c r="JIT180" s="532"/>
      <c r="JIU180" s="533"/>
      <c r="JIV180" s="533"/>
      <c r="JIW180" s="533"/>
      <c r="JIX180" s="533"/>
      <c r="JIY180" s="533"/>
      <c r="JIZ180" s="532"/>
      <c r="JJA180" s="533"/>
      <c r="JJB180" s="533"/>
      <c r="JJC180" s="533"/>
      <c r="JJD180" s="533"/>
      <c r="JJE180" s="533"/>
      <c r="JJF180" s="532"/>
      <c r="JJG180" s="533"/>
      <c r="JJH180" s="533"/>
      <c r="JJI180" s="533"/>
      <c r="JJJ180" s="533"/>
      <c r="JJK180" s="533"/>
      <c r="JJL180" s="532"/>
      <c r="JJM180" s="533"/>
      <c r="JJN180" s="533"/>
      <c r="JJO180" s="533"/>
      <c r="JJP180" s="533"/>
      <c r="JJQ180" s="533"/>
      <c r="JJR180" s="532"/>
      <c r="JJS180" s="533"/>
      <c r="JJT180" s="533"/>
      <c r="JJU180" s="533"/>
      <c r="JJV180" s="533"/>
      <c r="JJW180" s="533"/>
      <c r="JJX180" s="532"/>
      <c r="JJY180" s="533"/>
      <c r="JJZ180" s="533"/>
      <c r="JKA180" s="533"/>
      <c r="JKB180" s="533"/>
      <c r="JKC180" s="533"/>
      <c r="JKD180" s="532"/>
      <c r="JKE180" s="533"/>
      <c r="JKF180" s="533"/>
      <c r="JKG180" s="533"/>
      <c r="JKH180" s="533"/>
      <c r="JKI180" s="533"/>
      <c r="JKJ180" s="532"/>
      <c r="JKK180" s="533"/>
      <c r="JKL180" s="533"/>
      <c r="JKM180" s="533"/>
      <c r="JKN180" s="533"/>
      <c r="JKO180" s="533"/>
      <c r="JKP180" s="532"/>
      <c r="JKQ180" s="533"/>
      <c r="JKR180" s="533"/>
      <c r="JKS180" s="533"/>
      <c r="JKT180" s="533"/>
      <c r="JKU180" s="533"/>
      <c r="JKV180" s="532"/>
      <c r="JKW180" s="533"/>
      <c r="JKX180" s="533"/>
      <c r="JKY180" s="533"/>
      <c r="JKZ180" s="533"/>
      <c r="JLA180" s="533"/>
      <c r="JLB180" s="532"/>
      <c r="JLC180" s="533"/>
      <c r="JLD180" s="533"/>
      <c r="JLE180" s="533"/>
      <c r="JLF180" s="533"/>
      <c r="JLG180" s="533"/>
      <c r="JLH180" s="532"/>
      <c r="JLI180" s="533"/>
      <c r="JLJ180" s="533"/>
      <c r="JLK180" s="533"/>
      <c r="JLL180" s="533"/>
      <c r="JLM180" s="533"/>
      <c r="JLN180" s="532"/>
      <c r="JLO180" s="533"/>
      <c r="JLP180" s="533"/>
      <c r="JLQ180" s="533"/>
      <c r="JLR180" s="533"/>
      <c r="JLS180" s="533"/>
      <c r="JLT180" s="532"/>
      <c r="JLU180" s="533"/>
      <c r="JLV180" s="533"/>
      <c r="JLW180" s="533"/>
      <c r="JLX180" s="533"/>
      <c r="JLY180" s="533"/>
      <c r="JLZ180" s="532"/>
      <c r="JMA180" s="533"/>
      <c r="JMB180" s="533"/>
      <c r="JMC180" s="533"/>
      <c r="JMD180" s="533"/>
      <c r="JME180" s="533"/>
      <c r="JMF180" s="532"/>
      <c r="JMG180" s="533"/>
      <c r="JMH180" s="533"/>
      <c r="JMI180" s="533"/>
      <c r="JMJ180" s="533"/>
      <c r="JMK180" s="533"/>
      <c r="JML180" s="532"/>
      <c r="JMM180" s="533"/>
      <c r="JMN180" s="533"/>
      <c r="JMO180" s="533"/>
      <c r="JMP180" s="533"/>
      <c r="JMQ180" s="533"/>
      <c r="JMR180" s="532"/>
      <c r="JMS180" s="533"/>
      <c r="JMT180" s="533"/>
      <c r="JMU180" s="533"/>
      <c r="JMV180" s="533"/>
      <c r="JMW180" s="533"/>
      <c r="JMX180" s="532"/>
      <c r="JMY180" s="533"/>
      <c r="JMZ180" s="533"/>
      <c r="JNA180" s="533"/>
      <c r="JNB180" s="533"/>
      <c r="JNC180" s="533"/>
      <c r="JND180" s="532"/>
      <c r="JNE180" s="533"/>
      <c r="JNF180" s="533"/>
      <c r="JNG180" s="533"/>
      <c r="JNH180" s="533"/>
      <c r="JNI180" s="533"/>
      <c r="JNJ180" s="532"/>
      <c r="JNK180" s="533"/>
      <c r="JNL180" s="533"/>
      <c r="JNM180" s="533"/>
      <c r="JNN180" s="533"/>
      <c r="JNO180" s="533"/>
      <c r="JNP180" s="532"/>
      <c r="JNQ180" s="533"/>
      <c r="JNR180" s="533"/>
      <c r="JNS180" s="533"/>
      <c r="JNT180" s="533"/>
      <c r="JNU180" s="533"/>
      <c r="JNV180" s="532"/>
      <c r="JNW180" s="533"/>
      <c r="JNX180" s="533"/>
      <c r="JNY180" s="533"/>
      <c r="JNZ180" s="533"/>
      <c r="JOA180" s="533"/>
      <c r="JOB180" s="532"/>
      <c r="JOC180" s="533"/>
      <c r="JOD180" s="533"/>
      <c r="JOE180" s="533"/>
      <c r="JOF180" s="533"/>
      <c r="JOG180" s="533"/>
      <c r="JOH180" s="532"/>
      <c r="JOI180" s="533"/>
      <c r="JOJ180" s="533"/>
      <c r="JOK180" s="533"/>
      <c r="JOL180" s="533"/>
      <c r="JOM180" s="533"/>
      <c r="JON180" s="532"/>
      <c r="JOO180" s="533"/>
      <c r="JOP180" s="533"/>
      <c r="JOQ180" s="533"/>
      <c r="JOR180" s="533"/>
      <c r="JOS180" s="533"/>
      <c r="JOT180" s="532"/>
      <c r="JOU180" s="533"/>
      <c r="JOV180" s="533"/>
      <c r="JOW180" s="533"/>
      <c r="JOX180" s="533"/>
      <c r="JOY180" s="533"/>
      <c r="JOZ180" s="532"/>
      <c r="JPA180" s="533"/>
      <c r="JPB180" s="533"/>
      <c r="JPC180" s="533"/>
      <c r="JPD180" s="533"/>
      <c r="JPE180" s="533"/>
      <c r="JPF180" s="532"/>
      <c r="JPG180" s="533"/>
      <c r="JPH180" s="533"/>
      <c r="JPI180" s="533"/>
      <c r="JPJ180" s="533"/>
      <c r="JPK180" s="533"/>
      <c r="JPL180" s="532"/>
      <c r="JPM180" s="533"/>
      <c r="JPN180" s="533"/>
      <c r="JPO180" s="533"/>
      <c r="JPP180" s="533"/>
      <c r="JPQ180" s="533"/>
      <c r="JPR180" s="532"/>
      <c r="JPS180" s="533"/>
      <c r="JPT180" s="533"/>
      <c r="JPU180" s="533"/>
      <c r="JPV180" s="533"/>
      <c r="JPW180" s="533"/>
      <c r="JPX180" s="532"/>
      <c r="JPY180" s="533"/>
      <c r="JPZ180" s="533"/>
      <c r="JQA180" s="533"/>
      <c r="JQB180" s="533"/>
      <c r="JQC180" s="533"/>
      <c r="JQD180" s="532"/>
      <c r="JQE180" s="533"/>
      <c r="JQF180" s="533"/>
      <c r="JQG180" s="533"/>
      <c r="JQH180" s="533"/>
      <c r="JQI180" s="533"/>
      <c r="JQJ180" s="532"/>
      <c r="JQK180" s="533"/>
      <c r="JQL180" s="533"/>
      <c r="JQM180" s="533"/>
      <c r="JQN180" s="533"/>
      <c r="JQO180" s="533"/>
      <c r="JQP180" s="532"/>
      <c r="JQQ180" s="533"/>
      <c r="JQR180" s="533"/>
      <c r="JQS180" s="533"/>
      <c r="JQT180" s="533"/>
      <c r="JQU180" s="533"/>
      <c r="JQV180" s="532"/>
      <c r="JQW180" s="533"/>
      <c r="JQX180" s="533"/>
      <c r="JQY180" s="533"/>
      <c r="JQZ180" s="533"/>
      <c r="JRA180" s="533"/>
      <c r="JRB180" s="532"/>
      <c r="JRC180" s="533"/>
      <c r="JRD180" s="533"/>
      <c r="JRE180" s="533"/>
      <c r="JRF180" s="533"/>
      <c r="JRG180" s="533"/>
      <c r="JRH180" s="532"/>
      <c r="JRI180" s="533"/>
      <c r="JRJ180" s="533"/>
      <c r="JRK180" s="533"/>
      <c r="JRL180" s="533"/>
      <c r="JRM180" s="533"/>
      <c r="JRN180" s="532"/>
      <c r="JRO180" s="533"/>
      <c r="JRP180" s="533"/>
      <c r="JRQ180" s="533"/>
      <c r="JRR180" s="533"/>
      <c r="JRS180" s="533"/>
      <c r="JRT180" s="532"/>
      <c r="JRU180" s="533"/>
      <c r="JRV180" s="533"/>
      <c r="JRW180" s="533"/>
      <c r="JRX180" s="533"/>
      <c r="JRY180" s="533"/>
      <c r="JRZ180" s="532"/>
      <c r="JSA180" s="533"/>
      <c r="JSB180" s="533"/>
      <c r="JSC180" s="533"/>
      <c r="JSD180" s="533"/>
      <c r="JSE180" s="533"/>
      <c r="JSF180" s="532"/>
      <c r="JSG180" s="533"/>
      <c r="JSH180" s="533"/>
      <c r="JSI180" s="533"/>
      <c r="JSJ180" s="533"/>
      <c r="JSK180" s="533"/>
      <c r="JSL180" s="532"/>
      <c r="JSM180" s="533"/>
      <c r="JSN180" s="533"/>
      <c r="JSO180" s="533"/>
      <c r="JSP180" s="533"/>
      <c r="JSQ180" s="533"/>
      <c r="JSR180" s="532"/>
      <c r="JSS180" s="533"/>
      <c r="JST180" s="533"/>
      <c r="JSU180" s="533"/>
      <c r="JSV180" s="533"/>
      <c r="JSW180" s="533"/>
      <c r="JSX180" s="532"/>
      <c r="JSY180" s="533"/>
      <c r="JSZ180" s="533"/>
      <c r="JTA180" s="533"/>
      <c r="JTB180" s="533"/>
      <c r="JTC180" s="533"/>
      <c r="JTD180" s="532"/>
      <c r="JTE180" s="533"/>
      <c r="JTF180" s="533"/>
      <c r="JTG180" s="533"/>
      <c r="JTH180" s="533"/>
      <c r="JTI180" s="533"/>
      <c r="JTJ180" s="532"/>
      <c r="JTK180" s="533"/>
      <c r="JTL180" s="533"/>
      <c r="JTM180" s="533"/>
      <c r="JTN180" s="533"/>
      <c r="JTO180" s="533"/>
      <c r="JTP180" s="532"/>
      <c r="JTQ180" s="533"/>
      <c r="JTR180" s="533"/>
      <c r="JTS180" s="533"/>
      <c r="JTT180" s="533"/>
      <c r="JTU180" s="533"/>
      <c r="JTV180" s="532"/>
      <c r="JTW180" s="533"/>
      <c r="JTX180" s="533"/>
      <c r="JTY180" s="533"/>
      <c r="JTZ180" s="533"/>
      <c r="JUA180" s="533"/>
      <c r="JUB180" s="532"/>
      <c r="JUC180" s="533"/>
      <c r="JUD180" s="533"/>
      <c r="JUE180" s="533"/>
      <c r="JUF180" s="533"/>
      <c r="JUG180" s="533"/>
      <c r="JUH180" s="532"/>
      <c r="JUI180" s="533"/>
      <c r="JUJ180" s="533"/>
      <c r="JUK180" s="533"/>
      <c r="JUL180" s="533"/>
      <c r="JUM180" s="533"/>
      <c r="JUN180" s="532"/>
      <c r="JUO180" s="533"/>
      <c r="JUP180" s="533"/>
      <c r="JUQ180" s="533"/>
      <c r="JUR180" s="533"/>
      <c r="JUS180" s="533"/>
      <c r="JUT180" s="532"/>
      <c r="JUU180" s="533"/>
      <c r="JUV180" s="533"/>
      <c r="JUW180" s="533"/>
      <c r="JUX180" s="533"/>
      <c r="JUY180" s="533"/>
      <c r="JUZ180" s="532"/>
      <c r="JVA180" s="533"/>
      <c r="JVB180" s="533"/>
      <c r="JVC180" s="533"/>
      <c r="JVD180" s="533"/>
      <c r="JVE180" s="533"/>
      <c r="JVF180" s="532"/>
      <c r="JVG180" s="533"/>
      <c r="JVH180" s="533"/>
      <c r="JVI180" s="533"/>
      <c r="JVJ180" s="533"/>
      <c r="JVK180" s="533"/>
      <c r="JVL180" s="532"/>
      <c r="JVM180" s="533"/>
      <c r="JVN180" s="533"/>
      <c r="JVO180" s="533"/>
      <c r="JVP180" s="533"/>
      <c r="JVQ180" s="533"/>
      <c r="JVR180" s="532"/>
      <c r="JVS180" s="533"/>
      <c r="JVT180" s="533"/>
      <c r="JVU180" s="533"/>
      <c r="JVV180" s="533"/>
      <c r="JVW180" s="533"/>
      <c r="JVX180" s="532"/>
      <c r="JVY180" s="533"/>
      <c r="JVZ180" s="533"/>
      <c r="JWA180" s="533"/>
      <c r="JWB180" s="533"/>
      <c r="JWC180" s="533"/>
      <c r="JWD180" s="532"/>
      <c r="JWE180" s="533"/>
      <c r="JWF180" s="533"/>
      <c r="JWG180" s="533"/>
      <c r="JWH180" s="533"/>
      <c r="JWI180" s="533"/>
      <c r="JWJ180" s="532"/>
      <c r="JWK180" s="533"/>
      <c r="JWL180" s="533"/>
      <c r="JWM180" s="533"/>
      <c r="JWN180" s="533"/>
      <c r="JWO180" s="533"/>
      <c r="JWP180" s="532"/>
      <c r="JWQ180" s="533"/>
      <c r="JWR180" s="533"/>
      <c r="JWS180" s="533"/>
      <c r="JWT180" s="533"/>
      <c r="JWU180" s="533"/>
      <c r="JWV180" s="532"/>
      <c r="JWW180" s="533"/>
      <c r="JWX180" s="533"/>
      <c r="JWY180" s="533"/>
      <c r="JWZ180" s="533"/>
      <c r="JXA180" s="533"/>
      <c r="JXB180" s="532"/>
      <c r="JXC180" s="533"/>
      <c r="JXD180" s="533"/>
      <c r="JXE180" s="533"/>
      <c r="JXF180" s="533"/>
      <c r="JXG180" s="533"/>
      <c r="JXH180" s="532"/>
      <c r="JXI180" s="533"/>
      <c r="JXJ180" s="533"/>
      <c r="JXK180" s="533"/>
      <c r="JXL180" s="533"/>
      <c r="JXM180" s="533"/>
      <c r="JXN180" s="532"/>
      <c r="JXO180" s="533"/>
      <c r="JXP180" s="533"/>
      <c r="JXQ180" s="533"/>
      <c r="JXR180" s="533"/>
      <c r="JXS180" s="533"/>
      <c r="JXT180" s="532"/>
      <c r="JXU180" s="533"/>
      <c r="JXV180" s="533"/>
      <c r="JXW180" s="533"/>
      <c r="JXX180" s="533"/>
      <c r="JXY180" s="533"/>
      <c r="JXZ180" s="532"/>
      <c r="JYA180" s="533"/>
      <c r="JYB180" s="533"/>
      <c r="JYC180" s="533"/>
      <c r="JYD180" s="533"/>
      <c r="JYE180" s="533"/>
      <c r="JYF180" s="532"/>
      <c r="JYG180" s="533"/>
      <c r="JYH180" s="533"/>
      <c r="JYI180" s="533"/>
      <c r="JYJ180" s="533"/>
      <c r="JYK180" s="533"/>
      <c r="JYL180" s="532"/>
      <c r="JYM180" s="533"/>
      <c r="JYN180" s="533"/>
      <c r="JYO180" s="533"/>
      <c r="JYP180" s="533"/>
      <c r="JYQ180" s="533"/>
      <c r="JYR180" s="532"/>
      <c r="JYS180" s="533"/>
      <c r="JYT180" s="533"/>
      <c r="JYU180" s="533"/>
      <c r="JYV180" s="533"/>
      <c r="JYW180" s="533"/>
      <c r="JYX180" s="532"/>
      <c r="JYY180" s="533"/>
      <c r="JYZ180" s="533"/>
      <c r="JZA180" s="533"/>
      <c r="JZB180" s="533"/>
      <c r="JZC180" s="533"/>
      <c r="JZD180" s="532"/>
      <c r="JZE180" s="533"/>
      <c r="JZF180" s="533"/>
      <c r="JZG180" s="533"/>
      <c r="JZH180" s="533"/>
      <c r="JZI180" s="533"/>
      <c r="JZJ180" s="532"/>
      <c r="JZK180" s="533"/>
      <c r="JZL180" s="533"/>
      <c r="JZM180" s="533"/>
      <c r="JZN180" s="533"/>
      <c r="JZO180" s="533"/>
      <c r="JZP180" s="532"/>
      <c r="JZQ180" s="533"/>
      <c r="JZR180" s="533"/>
      <c r="JZS180" s="533"/>
      <c r="JZT180" s="533"/>
      <c r="JZU180" s="533"/>
      <c r="JZV180" s="532"/>
      <c r="JZW180" s="533"/>
      <c r="JZX180" s="533"/>
      <c r="JZY180" s="533"/>
      <c r="JZZ180" s="533"/>
      <c r="KAA180" s="533"/>
      <c r="KAB180" s="532"/>
      <c r="KAC180" s="533"/>
      <c r="KAD180" s="533"/>
      <c r="KAE180" s="533"/>
      <c r="KAF180" s="533"/>
      <c r="KAG180" s="533"/>
      <c r="KAH180" s="532"/>
      <c r="KAI180" s="533"/>
      <c r="KAJ180" s="533"/>
      <c r="KAK180" s="533"/>
      <c r="KAL180" s="533"/>
      <c r="KAM180" s="533"/>
      <c r="KAN180" s="532"/>
      <c r="KAO180" s="533"/>
      <c r="KAP180" s="533"/>
      <c r="KAQ180" s="533"/>
      <c r="KAR180" s="533"/>
      <c r="KAS180" s="533"/>
      <c r="KAT180" s="532"/>
      <c r="KAU180" s="533"/>
      <c r="KAV180" s="533"/>
      <c r="KAW180" s="533"/>
      <c r="KAX180" s="533"/>
      <c r="KAY180" s="533"/>
      <c r="KAZ180" s="532"/>
      <c r="KBA180" s="533"/>
      <c r="KBB180" s="533"/>
      <c r="KBC180" s="533"/>
      <c r="KBD180" s="533"/>
      <c r="KBE180" s="533"/>
      <c r="KBF180" s="532"/>
      <c r="KBG180" s="533"/>
      <c r="KBH180" s="533"/>
      <c r="KBI180" s="533"/>
      <c r="KBJ180" s="533"/>
      <c r="KBK180" s="533"/>
      <c r="KBL180" s="532"/>
      <c r="KBM180" s="533"/>
      <c r="KBN180" s="533"/>
      <c r="KBO180" s="533"/>
      <c r="KBP180" s="533"/>
      <c r="KBQ180" s="533"/>
      <c r="KBR180" s="532"/>
      <c r="KBS180" s="533"/>
      <c r="KBT180" s="533"/>
      <c r="KBU180" s="533"/>
      <c r="KBV180" s="533"/>
      <c r="KBW180" s="533"/>
      <c r="KBX180" s="532"/>
      <c r="KBY180" s="533"/>
      <c r="KBZ180" s="533"/>
      <c r="KCA180" s="533"/>
      <c r="KCB180" s="533"/>
      <c r="KCC180" s="533"/>
      <c r="KCD180" s="532"/>
      <c r="KCE180" s="533"/>
      <c r="KCF180" s="533"/>
      <c r="KCG180" s="533"/>
      <c r="KCH180" s="533"/>
      <c r="KCI180" s="533"/>
      <c r="KCJ180" s="532"/>
      <c r="KCK180" s="533"/>
      <c r="KCL180" s="533"/>
      <c r="KCM180" s="533"/>
      <c r="KCN180" s="533"/>
      <c r="KCO180" s="533"/>
      <c r="KCP180" s="532"/>
      <c r="KCQ180" s="533"/>
      <c r="KCR180" s="533"/>
      <c r="KCS180" s="533"/>
      <c r="KCT180" s="533"/>
      <c r="KCU180" s="533"/>
      <c r="KCV180" s="532"/>
      <c r="KCW180" s="533"/>
      <c r="KCX180" s="533"/>
      <c r="KCY180" s="533"/>
      <c r="KCZ180" s="533"/>
      <c r="KDA180" s="533"/>
      <c r="KDB180" s="532"/>
      <c r="KDC180" s="533"/>
      <c r="KDD180" s="533"/>
      <c r="KDE180" s="533"/>
      <c r="KDF180" s="533"/>
      <c r="KDG180" s="533"/>
      <c r="KDH180" s="532"/>
      <c r="KDI180" s="533"/>
      <c r="KDJ180" s="533"/>
      <c r="KDK180" s="533"/>
      <c r="KDL180" s="533"/>
      <c r="KDM180" s="533"/>
      <c r="KDN180" s="532"/>
      <c r="KDO180" s="533"/>
      <c r="KDP180" s="533"/>
      <c r="KDQ180" s="533"/>
      <c r="KDR180" s="533"/>
      <c r="KDS180" s="533"/>
      <c r="KDT180" s="532"/>
      <c r="KDU180" s="533"/>
      <c r="KDV180" s="533"/>
      <c r="KDW180" s="533"/>
      <c r="KDX180" s="533"/>
      <c r="KDY180" s="533"/>
      <c r="KDZ180" s="532"/>
      <c r="KEA180" s="533"/>
      <c r="KEB180" s="533"/>
      <c r="KEC180" s="533"/>
      <c r="KED180" s="533"/>
      <c r="KEE180" s="533"/>
      <c r="KEF180" s="532"/>
      <c r="KEG180" s="533"/>
      <c r="KEH180" s="533"/>
      <c r="KEI180" s="533"/>
      <c r="KEJ180" s="533"/>
      <c r="KEK180" s="533"/>
      <c r="KEL180" s="532"/>
      <c r="KEM180" s="533"/>
      <c r="KEN180" s="533"/>
      <c r="KEO180" s="533"/>
      <c r="KEP180" s="533"/>
      <c r="KEQ180" s="533"/>
      <c r="KER180" s="532"/>
      <c r="KES180" s="533"/>
      <c r="KET180" s="533"/>
      <c r="KEU180" s="533"/>
      <c r="KEV180" s="533"/>
      <c r="KEW180" s="533"/>
      <c r="KEX180" s="532"/>
      <c r="KEY180" s="533"/>
      <c r="KEZ180" s="533"/>
      <c r="KFA180" s="533"/>
      <c r="KFB180" s="533"/>
      <c r="KFC180" s="533"/>
      <c r="KFD180" s="532"/>
      <c r="KFE180" s="533"/>
      <c r="KFF180" s="533"/>
      <c r="KFG180" s="533"/>
      <c r="KFH180" s="533"/>
      <c r="KFI180" s="533"/>
      <c r="KFJ180" s="532"/>
      <c r="KFK180" s="533"/>
      <c r="KFL180" s="533"/>
      <c r="KFM180" s="533"/>
      <c r="KFN180" s="533"/>
      <c r="KFO180" s="533"/>
      <c r="KFP180" s="532"/>
      <c r="KFQ180" s="533"/>
      <c r="KFR180" s="533"/>
      <c r="KFS180" s="533"/>
      <c r="KFT180" s="533"/>
      <c r="KFU180" s="533"/>
      <c r="KFV180" s="532"/>
      <c r="KFW180" s="533"/>
      <c r="KFX180" s="533"/>
      <c r="KFY180" s="533"/>
      <c r="KFZ180" s="533"/>
      <c r="KGA180" s="533"/>
      <c r="KGB180" s="532"/>
      <c r="KGC180" s="533"/>
      <c r="KGD180" s="533"/>
      <c r="KGE180" s="533"/>
      <c r="KGF180" s="533"/>
      <c r="KGG180" s="533"/>
      <c r="KGH180" s="532"/>
      <c r="KGI180" s="533"/>
      <c r="KGJ180" s="533"/>
      <c r="KGK180" s="533"/>
      <c r="KGL180" s="533"/>
      <c r="KGM180" s="533"/>
      <c r="KGN180" s="532"/>
      <c r="KGO180" s="533"/>
      <c r="KGP180" s="533"/>
      <c r="KGQ180" s="533"/>
      <c r="KGR180" s="533"/>
      <c r="KGS180" s="533"/>
      <c r="KGT180" s="532"/>
      <c r="KGU180" s="533"/>
      <c r="KGV180" s="533"/>
      <c r="KGW180" s="533"/>
      <c r="KGX180" s="533"/>
      <c r="KGY180" s="533"/>
      <c r="KGZ180" s="532"/>
      <c r="KHA180" s="533"/>
      <c r="KHB180" s="533"/>
      <c r="KHC180" s="533"/>
      <c r="KHD180" s="533"/>
      <c r="KHE180" s="533"/>
      <c r="KHF180" s="532"/>
      <c r="KHG180" s="533"/>
      <c r="KHH180" s="533"/>
      <c r="KHI180" s="533"/>
      <c r="KHJ180" s="533"/>
      <c r="KHK180" s="533"/>
      <c r="KHL180" s="532"/>
      <c r="KHM180" s="533"/>
      <c r="KHN180" s="533"/>
      <c r="KHO180" s="533"/>
      <c r="KHP180" s="533"/>
      <c r="KHQ180" s="533"/>
      <c r="KHR180" s="532"/>
      <c r="KHS180" s="533"/>
      <c r="KHT180" s="533"/>
      <c r="KHU180" s="533"/>
      <c r="KHV180" s="533"/>
      <c r="KHW180" s="533"/>
      <c r="KHX180" s="532"/>
      <c r="KHY180" s="533"/>
      <c r="KHZ180" s="533"/>
      <c r="KIA180" s="533"/>
      <c r="KIB180" s="533"/>
      <c r="KIC180" s="533"/>
      <c r="KID180" s="532"/>
      <c r="KIE180" s="533"/>
      <c r="KIF180" s="533"/>
      <c r="KIG180" s="533"/>
      <c r="KIH180" s="533"/>
      <c r="KII180" s="533"/>
      <c r="KIJ180" s="532"/>
      <c r="KIK180" s="533"/>
      <c r="KIL180" s="533"/>
      <c r="KIM180" s="533"/>
      <c r="KIN180" s="533"/>
      <c r="KIO180" s="533"/>
      <c r="KIP180" s="532"/>
      <c r="KIQ180" s="533"/>
      <c r="KIR180" s="533"/>
      <c r="KIS180" s="533"/>
      <c r="KIT180" s="533"/>
      <c r="KIU180" s="533"/>
      <c r="KIV180" s="532"/>
      <c r="KIW180" s="533"/>
      <c r="KIX180" s="533"/>
      <c r="KIY180" s="533"/>
      <c r="KIZ180" s="533"/>
      <c r="KJA180" s="533"/>
      <c r="KJB180" s="532"/>
      <c r="KJC180" s="533"/>
      <c r="KJD180" s="533"/>
      <c r="KJE180" s="533"/>
      <c r="KJF180" s="533"/>
      <c r="KJG180" s="533"/>
      <c r="KJH180" s="532"/>
      <c r="KJI180" s="533"/>
      <c r="KJJ180" s="533"/>
      <c r="KJK180" s="533"/>
      <c r="KJL180" s="533"/>
      <c r="KJM180" s="533"/>
      <c r="KJN180" s="532"/>
      <c r="KJO180" s="533"/>
      <c r="KJP180" s="533"/>
      <c r="KJQ180" s="533"/>
      <c r="KJR180" s="533"/>
      <c r="KJS180" s="533"/>
      <c r="KJT180" s="532"/>
      <c r="KJU180" s="533"/>
      <c r="KJV180" s="533"/>
      <c r="KJW180" s="533"/>
      <c r="KJX180" s="533"/>
      <c r="KJY180" s="533"/>
      <c r="KJZ180" s="532"/>
      <c r="KKA180" s="533"/>
      <c r="KKB180" s="533"/>
      <c r="KKC180" s="533"/>
      <c r="KKD180" s="533"/>
      <c r="KKE180" s="533"/>
      <c r="KKF180" s="532"/>
      <c r="KKG180" s="533"/>
      <c r="KKH180" s="533"/>
      <c r="KKI180" s="533"/>
      <c r="KKJ180" s="533"/>
      <c r="KKK180" s="533"/>
      <c r="KKL180" s="532"/>
      <c r="KKM180" s="533"/>
      <c r="KKN180" s="533"/>
      <c r="KKO180" s="533"/>
      <c r="KKP180" s="533"/>
      <c r="KKQ180" s="533"/>
      <c r="KKR180" s="532"/>
      <c r="KKS180" s="533"/>
      <c r="KKT180" s="533"/>
      <c r="KKU180" s="533"/>
      <c r="KKV180" s="533"/>
      <c r="KKW180" s="533"/>
      <c r="KKX180" s="532"/>
      <c r="KKY180" s="533"/>
      <c r="KKZ180" s="533"/>
      <c r="KLA180" s="533"/>
      <c r="KLB180" s="533"/>
      <c r="KLC180" s="533"/>
      <c r="KLD180" s="532"/>
      <c r="KLE180" s="533"/>
      <c r="KLF180" s="533"/>
      <c r="KLG180" s="533"/>
      <c r="KLH180" s="533"/>
      <c r="KLI180" s="533"/>
      <c r="KLJ180" s="532"/>
      <c r="KLK180" s="533"/>
      <c r="KLL180" s="533"/>
      <c r="KLM180" s="533"/>
      <c r="KLN180" s="533"/>
      <c r="KLO180" s="533"/>
      <c r="KLP180" s="532"/>
      <c r="KLQ180" s="533"/>
      <c r="KLR180" s="533"/>
      <c r="KLS180" s="533"/>
      <c r="KLT180" s="533"/>
      <c r="KLU180" s="533"/>
      <c r="KLV180" s="532"/>
      <c r="KLW180" s="533"/>
      <c r="KLX180" s="533"/>
      <c r="KLY180" s="533"/>
      <c r="KLZ180" s="533"/>
      <c r="KMA180" s="533"/>
      <c r="KMB180" s="532"/>
      <c r="KMC180" s="533"/>
      <c r="KMD180" s="533"/>
      <c r="KME180" s="533"/>
      <c r="KMF180" s="533"/>
      <c r="KMG180" s="533"/>
      <c r="KMH180" s="532"/>
      <c r="KMI180" s="533"/>
      <c r="KMJ180" s="533"/>
      <c r="KMK180" s="533"/>
      <c r="KML180" s="533"/>
      <c r="KMM180" s="533"/>
      <c r="KMN180" s="532"/>
      <c r="KMO180" s="533"/>
      <c r="KMP180" s="533"/>
      <c r="KMQ180" s="533"/>
      <c r="KMR180" s="533"/>
      <c r="KMS180" s="533"/>
      <c r="KMT180" s="532"/>
      <c r="KMU180" s="533"/>
      <c r="KMV180" s="533"/>
      <c r="KMW180" s="533"/>
      <c r="KMX180" s="533"/>
      <c r="KMY180" s="533"/>
      <c r="KMZ180" s="532"/>
      <c r="KNA180" s="533"/>
      <c r="KNB180" s="533"/>
      <c r="KNC180" s="533"/>
      <c r="KND180" s="533"/>
      <c r="KNE180" s="533"/>
      <c r="KNF180" s="532"/>
      <c r="KNG180" s="533"/>
      <c r="KNH180" s="533"/>
      <c r="KNI180" s="533"/>
      <c r="KNJ180" s="533"/>
      <c r="KNK180" s="533"/>
      <c r="KNL180" s="532"/>
      <c r="KNM180" s="533"/>
      <c r="KNN180" s="533"/>
      <c r="KNO180" s="533"/>
      <c r="KNP180" s="533"/>
      <c r="KNQ180" s="533"/>
      <c r="KNR180" s="532"/>
      <c r="KNS180" s="533"/>
      <c r="KNT180" s="533"/>
      <c r="KNU180" s="533"/>
      <c r="KNV180" s="533"/>
      <c r="KNW180" s="533"/>
      <c r="KNX180" s="532"/>
      <c r="KNY180" s="533"/>
      <c r="KNZ180" s="533"/>
      <c r="KOA180" s="533"/>
      <c r="KOB180" s="533"/>
      <c r="KOC180" s="533"/>
      <c r="KOD180" s="532"/>
      <c r="KOE180" s="533"/>
      <c r="KOF180" s="533"/>
      <c r="KOG180" s="533"/>
      <c r="KOH180" s="533"/>
      <c r="KOI180" s="533"/>
      <c r="KOJ180" s="532"/>
      <c r="KOK180" s="533"/>
      <c r="KOL180" s="533"/>
      <c r="KOM180" s="533"/>
      <c r="KON180" s="533"/>
      <c r="KOO180" s="533"/>
      <c r="KOP180" s="532"/>
      <c r="KOQ180" s="533"/>
      <c r="KOR180" s="533"/>
      <c r="KOS180" s="533"/>
      <c r="KOT180" s="533"/>
      <c r="KOU180" s="533"/>
      <c r="KOV180" s="532"/>
      <c r="KOW180" s="533"/>
      <c r="KOX180" s="533"/>
      <c r="KOY180" s="533"/>
      <c r="KOZ180" s="533"/>
      <c r="KPA180" s="533"/>
      <c r="KPB180" s="532"/>
      <c r="KPC180" s="533"/>
      <c r="KPD180" s="533"/>
      <c r="KPE180" s="533"/>
      <c r="KPF180" s="533"/>
      <c r="KPG180" s="533"/>
      <c r="KPH180" s="532"/>
      <c r="KPI180" s="533"/>
      <c r="KPJ180" s="533"/>
      <c r="KPK180" s="533"/>
      <c r="KPL180" s="533"/>
      <c r="KPM180" s="533"/>
      <c r="KPN180" s="532"/>
      <c r="KPO180" s="533"/>
      <c r="KPP180" s="533"/>
      <c r="KPQ180" s="533"/>
      <c r="KPR180" s="533"/>
      <c r="KPS180" s="533"/>
      <c r="KPT180" s="532"/>
      <c r="KPU180" s="533"/>
      <c r="KPV180" s="533"/>
      <c r="KPW180" s="533"/>
      <c r="KPX180" s="533"/>
      <c r="KPY180" s="533"/>
      <c r="KPZ180" s="532"/>
      <c r="KQA180" s="533"/>
      <c r="KQB180" s="533"/>
      <c r="KQC180" s="533"/>
      <c r="KQD180" s="533"/>
      <c r="KQE180" s="533"/>
      <c r="KQF180" s="532"/>
      <c r="KQG180" s="533"/>
      <c r="KQH180" s="533"/>
      <c r="KQI180" s="533"/>
      <c r="KQJ180" s="533"/>
      <c r="KQK180" s="533"/>
      <c r="KQL180" s="532"/>
      <c r="KQM180" s="533"/>
      <c r="KQN180" s="533"/>
      <c r="KQO180" s="533"/>
      <c r="KQP180" s="533"/>
      <c r="KQQ180" s="533"/>
      <c r="KQR180" s="532"/>
      <c r="KQS180" s="533"/>
      <c r="KQT180" s="533"/>
      <c r="KQU180" s="533"/>
      <c r="KQV180" s="533"/>
      <c r="KQW180" s="533"/>
      <c r="KQX180" s="532"/>
      <c r="KQY180" s="533"/>
      <c r="KQZ180" s="533"/>
      <c r="KRA180" s="533"/>
      <c r="KRB180" s="533"/>
      <c r="KRC180" s="533"/>
      <c r="KRD180" s="532"/>
      <c r="KRE180" s="533"/>
      <c r="KRF180" s="533"/>
      <c r="KRG180" s="533"/>
      <c r="KRH180" s="533"/>
      <c r="KRI180" s="533"/>
      <c r="KRJ180" s="532"/>
      <c r="KRK180" s="533"/>
      <c r="KRL180" s="533"/>
      <c r="KRM180" s="533"/>
      <c r="KRN180" s="533"/>
      <c r="KRO180" s="533"/>
      <c r="KRP180" s="532"/>
      <c r="KRQ180" s="533"/>
      <c r="KRR180" s="533"/>
      <c r="KRS180" s="533"/>
      <c r="KRT180" s="533"/>
      <c r="KRU180" s="533"/>
      <c r="KRV180" s="532"/>
      <c r="KRW180" s="533"/>
      <c r="KRX180" s="533"/>
      <c r="KRY180" s="533"/>
      <c r="KRZ180" s="533"/>
      <c r="KSA180" s="533"/>
      <c r="KSB180" s="532"/>
      <c r="KSC180" s="533"/>
      <c r="KSD180" s="533"/>
      <c r="KSE180" s="533"/>
      <c r="KSF180" s="533"/>
      <c r="KSG180" s="533"/>
      <c r="KSH180" s="532"/>
      <c r="KSI180" s="533"/>
      <c r="KSJ180" s="533"/>
      <c r="KSK180" s="533"/>
      <c r="KSL180" s="533"/>
      <c r="KSM180" s="533"/>
      <c r="KSN180" s="532"/>
      <c r="KSO180" s="533"/>
      <c r="KSP180" s="533"/>
      <c r="KSQ180" s="533"/>
      <c r="KSR180" s="533"/>
      <c r="KSS180" s="533"/>
      <c r="KST180" s="532"/>
      <c r="KSU180" s="533"/>
      <c r="KSV180" s="533"/>
      <c r="KSW180" s="533"/>
      <c r="KSX180" s="533"/>
      <c r="KSY180" s="533"/>
      <c r="KSZ180" s="532"/>
      <c r="KTA180" s="533"/>
      <c r="KTB180" s="533"/>
      <c r="KTC180" s="533"/>
      <c r="KTD180" s="533"/>
      <c r="KTE180" s="533"/>
      <c r="KTF180" s="532"/>
      <c r="KTG180" s="533"/>
      <c r="KTH180" s="533"/>
      <c r="KTI180" s="533"/>
      <c r="KTJ180" s="533"/>
      <c r="KTK180" s="533"/>
      <c r="KTL180" s="532"/>
      <c r="KTM180" s="533"/>
      <c r="KTN180" s="533"/>
      <c r="KTO180" s="533"/>
      <c r="KTP180" s="533"/>
      <c r="KTQ180" s="533"/>
      <c r="KTR180" s="532"/>
      <c r="KTS180" s="533"/>
      <c r="KTT180" s="533"/>
      <c r="KTU180" s="533"/>
      <c r="KTV180" s="533"/>
      <c r="KTW180" s="533"/>
      <c r="KTX180" s="532"/>
      <c r="KTY180" s="533"/>
      <c r="KTZ180" s="533"/>
      <c r="KUA180" s="533"/>
      <c r="KUB180" s="533"/>
      <c r="KUC180" s="533"/>
      <c r="KUD180" s="532"/>
      <c r="KUE180" s="533"/>
      <c r="KUF180" s="533"/>
      <c r="KUG180" s="533"/>
      <c r="KUH180" s="533"/>
      <c r="KUI180" s="533"/>
      <c r="KUJ180" s="532"/>
      <c r="KUK180" s="533"/>
      <c r="KUL180" s="533"/>
      <c r="KUM180" s="533"/>
      <c r="KUN180" s="533"/>
      <c r="KUO180" s="533"/>
      <c r="KUP180" s="532"/>
      <c r="KUQ180" s="533"/>
      <c r="KUR180" s="533"/>
      <c r="KUS180" s="533"/>
      <c r="KUT180" s="533"/>
      <c r="KUU180" s="533"/>
      <c r="KUV180" s="532"/>
      <c r="KUW180" s="533"/>
      <c r="KUX180" s="533"/>
      <c r="KUY180" s="533"/>
      <c r="KUZ180" s="533"/>
      <c r="KVA180" s="533"/>
      <c r="KVB180" s="532"/>
      <c r="KVC180" s="533"/>
      <c r="KVD180" s="533"/>
      <c r="KVE180" s="533"/>
      <c r="KVF180" s="533"/>
      <c r="KVG180" s="533"/>
      <c r="KVH180" s="532"/>
      <c r="KVI180" s="533"/>
      <c r="KVJ180" s="533"/>
      <c r="KVK180" s="533"/>
      <c r="KVL180" s="533"/>
      <c r="KVM180" s="533"/>
      <c r="KVN180" s="532"/>
      <c r="KVO180" s="533"/>
      <c r="KVP180" s="533"/>
      <c r="KVQ180" s="533"/>
      <c r="KVR180" s="533"/>
      <c r="KVS180" s="533"/>
      <c r="KVT180" s="532"/>
      <c r="KVU180" s="533"/>
      <c r="KVV180" s="533"/>
      <c r="KVW180" s="533"/>
      <c r="KVX180" s="533"/>
      <c r="KVY180" s="533"/>
      <c r="KVZ180" s="532"/>
      <c r="KWA180" s="533"/>
      <c r="KWB180" s="533"/>
      <c r="KWC180" s="533"/>
      <c r="KWD180" s="533"/>
      <c r="KWE180" s="533"/>
      <c r="KWF180" s="532"/>
      <c r="KWG180" s="533"/>
      <c r="KWH180" s="533"/>
      <c r="KWI180" s="533"/>
      <c r="KWJ180" s="533"/>
      <c r="KWK180" s="533"/>
      <c r="KWL180" s="532"/>
      <c r="KWM180" s="533"/>
      <c r="KWN180" s="533"/>
      <c r="KWO180" s="533"/>
      <c r="KWP180" s="533"/>
      <c r="KWQ180" s="533"/>
      <c r="KWR180" s="532"/>
      <c r="KWS180" s="533"/>
      <c r="KWT180" s="533"/>
      <c r="KWU180" s="533"/>
      <c r="KWV180" s="533"/>
      <c r="KWW180" s="533"/>
      <c r="KWX180" s="532"/>
      <c r="KWY180" s="533"/>
      <c r="KWZ180" s="533"/>
      <c r="KXA180" s="533"/>
      <c r="KXB180" s="533"/>
      <c r="KXC180" s="533"/>
      <c r="KXD180" s="532"/>
      <c r="KXE180" s="533"/>
      <c r="KXF180" s="533"/>
      <c r="KXG180" s="533"/>
      <c r="KXH180" s="533"/>
      <c r="KXI180" s="533"/>
      <c r="KXJ180" s="532"/>
      <c r="KXK180" s="533"/>
      <c r="KXL180" s="533"/>
      <c r="KXM180" s="533"/>
      <c r="KXN180" s="533"/>
      <c r="KXO180" s="533"/>
      <c r="KXP180" s="532"/>
      <c r="KXQ180" s="533"/>
      <c r="KXR180" s="533"/>
      <c r="KXS180" s="533"/>
      <c r="KXT180" s="533"/>
      <c r="KXU180" s="533"/>
      <c r="KXV180" s="532"/>
      <c r="KXW180" s="533"/>
      <c r="KXX180" s="533"/>
      <c r="KXY180" s="533"/>
      <c r="KXZ180" s="533"/>
      <c r="KYA180" s="533"/>
      <c r="KYB180" s="532"/>
      <c r="KYC180" s="533"/>
      <c r="KYD180" s="533"/>
      <c r="KYE180" s="533"/>
      <c r="KYF180" s="533"/>
      <c r="KYG180" s="533"/>
      <c r="KYH180" s="532"/>
      <c r="KYI180" s="533"/>
      <c r="KYJ180" s="533"/>
      <c r="KYK180" s="533"/>
      <c r="KYL180" s="533"/>
      <c r="KYM180" s="533"/>
      <c r="KYN180" s="532"/>
      <c r="KYO180" s="533"/>
      <c r="KYP180" s="533"/>
      <c r="KYQ180" s="533"/>
      <c r="KYR180" s="533"/>
      <c r="KYS180" s="533"/>
      <c r="KYT180" s="532"/>
      <c r="KYU180" s="533"/>
      <c r="KYV180" s="533"/>
      <c r="KYW180" s="533"/>
      <c r="KYX180" s="533"/>
      <c r="KYY180" s="533"/>
      <c r="KYZ180" s="532"/>
      <c r="KZA180" s="533"/>
      <c r="KZB180" s="533"/>
      <c r="KZC180" s="533"/>
      <c r="KZD180" s="533"/>
      <c r="KZE180" s="533"/>
      <c r="KZF180" s="532"/>
      <c r="KZG180" s="533"/>
      <c r="KZH180" s="533"/>
      <c r="KZI180" s="533"/>
      <c r="KZJ180" s="533"/>
      <c r="KZK180" s="533"/>
      <c r="KZL180" s="532"/>
      <c r="KZM180" s="533"/>
      <c r="KZN180" s="533"/>
      <c r="KZO180" s="533"/>
      <c r="KZP180" s="533"/>
      <c r="KZQ180" s="533"/>
      <c r="KZR180" s="532"/>
      <c r="KZS180" s="533"/>
      <c r="KZT180" s="533"/>
      <c r="KZU180" s="533"/>
      <c r="KZV180" s="533"/>
      <c r="KZW180" s="533"/>
      <c r="KZX180" s="532"/>
      <c r="KZY180" s="533"/>
      <c r="KZZ180" s="533"/>
      <c r="LAA180" s="533"/>
      <c r="LAB180" s="533"/>
      <c r="LAC180" s="533"/>
      <c r="LAD180" s="532"/>
      <c r="LAE180" s="533"/>
      <c r="LAF180" s="533"/>
      <c r="LAG180" s="533"/>
      <c r="LAH180" s="533"/>
      <c r="LAI180" s="533"/>
      <c r="LAJ180" s="532"/>
      <c r="LAK180" s="533"/>
      <c r="LAL180" s="533"/>
      <c r="LAM180" s="533"/>
      <c r="LAN180" s="533"/>
      <c r="LAO180" s="533"/>
      <c r="LAP180" s="532"/>
      <c r="LAQ180" s="533"/>
      <c r="LAR180" s="533"/>
      <c r="LAS180" s="533"/>
      <c r="LAT180" s="533"/>
      <c r="LAU180" s="533"/>
      <c r="LAV180" s="532"/>
      <c r="LAW180" s="533"/>
      <c r="LAX180" s="533"/>
      <c r="LAY180" s="533"/>
      <c r="LAZ180" s="533"/>
      <c r="LBA180" s="533"/>
      <c r="LBB180" s="532"/>
      <c r="LBC180" s="533"/>
      <c r="LBD180" s="533"/>
      <c r="LBE180" s="533"/>
      <c r="LBF180" s="533"/>
      <c r="LBG180" s="533"/>
      <c r="LBH180" s="532"/>
      <c r="LBI180" s="533"/>
      <c r="LBJ180" s="533"/>
      <c r="LBK180" s="533"/>
      <c r="LBL180" s="533"/>
      <c r="LBM180" s="533"/>
      <c r="LBN180" s="532"/>
      <c r="LBO180" s="533"/>
      <c r="LBP180" s="533"/>
      <c r="LBQ180" s="533"/>
      <c r="LBR180" s="533"/>
      <c r="LBS180" s="533"/>
      <c r="LBT180" s="532"/>
      <c r="LBU180" s="533"/>
      <c r="LBV180" s="533"/>
      <c r="LBW180" s="533"/>
      <c r="LBX180" s="533"/>
      <c r="LBY180" s="533"/>
      <c r="LBZ180" s="532"/>
      <c r="LCA180" s="533"/>
      <c r="LCB180" s="533"/>
      <c r="LCC180" s="533"/>
      <c r="LCD180" s="533"/>
      <c r="LCE180" s="533"/>
      <c r="LCF180" s="532"/>
      <c r="LCG180" s="533"/>
      <c r="LCH180" s="533"/>
      <c r="LCI180" s="533"/>
      <c r="LCJ180" s="533"/>
      <c r="LCK180" s="533"/>
      <c r="LCL180" s="532"/>
      <c r="LCM180" s="533"/>
      <c r="LCN180" s="533"/>
      <c r="LCO180" s="533"/>
      <c r="LCP180" s="533"/>
      <c r="LCQ180" s="533"/>
      <c r="LCR180" s="532"/>
      <c r="LCS180" s="533"/>
      <c r="LCT180" s="533"/>
      <c r="LCU180" s="533"/>
      <c r="LCV180" s="533"/>
      <c r="LCW180" s="533"/>
      <c r="LCX180" s="532"/>
      <c r="LCY180" s="533"/>
      <c r="LCZ180" s="533"/>
      <c r="LDA180" s="533"/>
      <c r="LDB180" s="533"/>
      <c r="LDC180" s="533"/>
      <c r="LDD180" s="532"/>
      <c r="LDE180" s="533"/>
      <c r="LDF180" s="533"/>
      <c r="LDG180" s="533"/>
      <c r="LDH180" s="533"/>
      <c r="LDI180" s="533"/>
      <c r="LDJ180" s="532"/>
      <c r="LDK180" s="533"/>
      <c r="LDL180" s="533"/>
      <c r="LDM180" s="533"/>
      <c r="LDN180" s="533"/>
      <c r="LDO180" s="533"/>
      <c r="LDP180" s="532"/>
      <c r="LDQ180" s="533"/>
      <c r="LDR180" s="533"/>
      <c r="LDS180" s="533"/>
      <c r="LDT180" s="533"/>
      <c r="LDU180" s="533"/>
      <c r="LDV180" s="532"/>
      <c r="LDW180" s="533"/>
      <c r="LDX180" s="533"/>
      <c r="LDY180" s="533"/>
      <c r="LDZ180" s="533"/>
      <c r="LEA180" s="533"/>
      <c r="LEB180" s="532"/>
      <c r="LEC180" s="533"/>
      <c r="LED180" s="533"/>
      <c r="LEE180" s="533"/>
      <c r="LEF180" s="533"/>
      <c r="LEG180" s="533"/>
      <c r="LEH180" s="532"/>
      <c r="LEI180" s="533"/>
      <c r="LEJ180" s="533"/>
      <c r="LEK180" s="533"/>
      <c r="LEL180" s="533"/>
      <c r="LEM180" s="533"/>
      <c r="LEN180" s="532"/>
      <c r="LEO180" s="533"/>
      <c r="LEP180" s="533"/>
      <c r="LEQ180" s="533"/>
      <c r="LER180" s="533"/>
      <c r="LES180" s="533"/>
      <c r="LET180" s="532"/>
      <c r="LEU180" s="533"/>
      <c r="LEV180" s="533"/>
      <c r="LEW180" s="533"/>
      <c r="LEX180" s="533"/>
      <c r="LEY180" s="533"/>
      <c r="LEZ180" s="532"/>
      <c r="LFA180" s="533"/>
      <c r="LFB180" s="533"/>
      <c r="LFC180" s="533"/>
      <c r="LFD180" s="533"/>
      <c r="LFE180" s="533"/>
      <c r="LFF180" s="532"/>
      <c r="LFG180" s="533"/>
      <c r="LFH180" s="533"/>
      <c r="LFI180" s="533"/>
      <c r="LFJ180" s="533"/>
      <c r="LFK180" s="533"/>
      <c r="LFL180" s="532"/>
      <c r="LFM180" s="533"/>
      <c r="LFN180" s="533"/>
      <c r="LFO180" s="533"/>
      <c r="LFP180" s="533"/>
      <c r="LFQ180" s="533"/>
      <c r="LFR180" s="532"/>
      <c r="LFS180" s="533"/>
      <c r="LFT180" s="533"/>
      <c r="LFU180" s="533"/>
      <c r="LFV180" s="533"/>
      <c r="LFW180" s="533"/>
      <c r="LFX180" s="532"/>
      <c r="LFY180" s="533"/>
      <c r="LFZ180" s="533"/>
      <c r="LGA180" s="533"/>
      <c r="LGB180" s="533"/>
      <c r="LGC180" s="533"/>
      <c r="LGD180" s="532"/>
      <c r="LGE180" s="533"/>
      <c r="LGF180" s="533"/>
      <c r="LGG180" s="533"/>
      <c r="LGH180" s="533"/>
      <c r="LGI180" s="533"/>
      <c r="LGJ180" s="532"/>
      <c r="LGK180" s="533"/>
      <c r="LGL180" s="533"/>
      <c r="LGM180" s="533"/>
      <c r="LGN180" s="533"/>
      <c r="LGO180" s="533"/>
      <c r="LGP180" s="532"/>
      <c r="LGQ180" s="533"/>
      <c r="LGR180" s="533"/>
      <c r="LGS180" s="533"/>
      <c r="LGT180" s="533"/>
      <c r="LGU180" s="533"/>
      <c r="LGV180" s="532"/>
      <c r="LGW180" s="533"/>
      <c r="LGX180" s="533"/>
      <c r="LGY180" s="533"/>
      <c r="LGZ180" s="533"/>
      <c r="LHA180" s="533"/>
      <c r="LHB180" s="532"/>
      <c r="LHC180" s="533"/>
      <c r="LHD180" s="533"/>
      <c r="LHE180" s="533"/>
      <c r="LHF180" s="533"/>
      <c r="LHG180" s="533"/>
      <c r="LHH180" s="532"/>
      <c r="LHI180" s="533"/>
      <c r="LHJ180" s="533"/>
      <c r="LHK180" s="533"/>
      <c r="LHL180" s="533"/>
      <c r="LHM180" s="533"/>
      <c r="LHN180" s="532"/>
      <c r="LHO180" s="533"/>
      <c r="LHP180" s="533"/>
      <c r="LHQ180" s="533"/>
      <c r="LHR180" s="533"/>
      <c r="LHS180" s="533"/>
      <c r="LHT180" s="532"/>
      <c r="LHU180" s="533"/>
      <c r="LHV180" s="533"/>
      <c r="LHW180" s="533"/>
      <c r="LHX180" s="533"/>
      <c r="LHY180" s="533"/>
      <c r="LHZ180" s="532"/>
      <c r="LIA180" s="533"/>
      <c r="LIB180" s="533"/>
      <c r="LIC180" s="533"/>
      <c r="LID180" s="533"/>
      <c r="LIE180" s="533"/>
      <c r="LIF180" s="532"/>
      <c r="LIG180" s="533"/>
      <c r="LIH180" s="533"/>
      <c r="LII180" s="533"/>
      <c r="LIJ180" s="533"/>
      <c r="LIK180" s="533"/>
      <c r="LIL180" s="532"/>
      <c r="LIM180" s="533"/>
      <c r="LIN180" s="533"/>
      <c r="LIO180" s="533"/>
      <c r="LIP180" s="533"/>
      <c r="LIQ180" s="533"/>
      <c r="LIR180" s="532"/>
      <c r="LIS180" s="533"/>
      <c r="LIT180" s="533"/>
      <c r="LIU180" s="533"/>
      <c r="LIV180" s="533"/>
      <c r="LIW180" s="533"/>
      <c r="LIX180" s="532"/>
      <c r="LIY180" s="533"/>
      <c r="LIZ180" s="533"/>
      <c r="LJA180" s="533"/>
      <c r="LJB180" s="533"/>
      <c r="LJC180" s="533"/>
      <c r="LJD180" s="532"/>
      <c r="LJE180" s="533"/>
      <c r="LJF180" s="533"/>
      <c r="LJG180" s="533"/>
      <c r="LJH180" s="533"/>
      <c r="LJI180" s="533"/>
      <c r="LJJ180" s="532"/>
      <c r="LJK180" s="533"/>
      <c r="LJL180" s="533"/>
      <c r="LJM180" s="533"/>
      <c r="LJN180" s="533"/>
      <c r="LJO180" s="533"/>
      <c r="LJP180" s="532"/>
      <c r="LJQ180" s="533"/>
      <c r="LJR180" s="533"/>
      <c r="LJS180" s="533"/>
      <c r="LJT180" s="533"/>
      <c r="LJU180" s="533"/>
      <c r="LJV180" s="532"/>
      <c r="LJW180" s="533"/>
      <c r="LJX180" s="533"/>
      <c r="LJY180" s="533"/>
      <c r="LJZ180" s="533"/>
      <c r="LKA180" s="533"/>
      <c r="LKB180" s="532"/>
      <c r="LKC180" s="533"/>
      <c r="LKD180" s="533"/>
      <c r="LKE180" s="533"/>
      <c r="LKF180" s="533"/>
      <c r="LKG180" s="533"/>
      <c r="LKH180" s="532"/>
      <c r="LKI180" s="533"/>
      <c r="LKJ180" s="533"/>
      <c r="LKK180" s="533"/>
      <c r="LKL180" s="533"/>
      <c r="LKM180" s="533"/>
      <c r="LKN180" s="532"/>
      <c r="LKO180" s="533"/>
      <c r="LKP180" s="533"/>
      <c r="LKQ180" s="533"/>
      <c r="LKR180" s="533"/>
      <c r="LKS180" s="533"/>
      <c r="LKT180" s="532"/>
      <c r="LKU180" s="533"/>
      <c r="LKV180" s="533"/>
      <c r="LKW180" s="533"/>
      <c r="LKX180" s="533"/>
      <c r="LKY180" s="533"/>
      <c r="LKZ180" s="532"/>
      <c r="LLA180" s="533"/>
      <c r="LLB180" s="533"/>
      <c r="LLC180" s="533"/>
      <c r="LLD180" s="533"/>
      <c r="LLE180" s="533"/>
      <c r="LLF180" s="532"/>
      <c r="LLG180" s="533"/>
      <c r="LLH180" s="533"/>
      <c r="LLI180" s="533"/>
      <c r="LLJ180" s="533"/>
      <c r="LLK180" s="533"/>
      <c r="LLL180" s="532"/>
      <c r="LLM180" s="533"/>
      <c r="LLN180" s="533"/>
      <c r="LLO180" s="533"/>
      <c r="LLP180" s="533"/>
      <c r="LLQ180" s="533"/>
      <c r="LLR180" s="532"/>
      <c r="LLS180" s="533"/>
      <c r="LLT180" s="533"/>
      <c r="LLU180" s="533"/>
      <c r="LLV180" s="533"/>
      <c r="LLW180" s="533"/>
      <c r="LLX180" s="532"/>
      <c r="LLY180" s="533"/>
      <c r="LLZ180" s="533"/>
      <c r="LMA180" s="533"/>
      <c r="LMB180" s="533"/>
      <c r="LMC180" s="533"/>
      <c r="LMD180" s="532"/>
      <c r="LME180" s="533"/>
      <c r="LMF180" s="533"/>
      <c r="LMG180" s="533"/>
      <c r="LMH180" s="533"/>
      <c r="LMI180" s="533"/>
      <c r="LMJ180" s="532"/>
      <c r="LMK180" s="533"/>
      <c r="LML180" s="533"/>
      <c r="LMM180" s="533"/>
      <c r="LMN180" s="533"/>
      <c r="LMO180" s="533"/>
      <c r="LMP180" s="532"/>
      <c r="LMQ180" s="533"/>
      <c r="LMR180" s="533"/>
      <c r="LMS180" s="533"/>
      <c r="LMT180" s="533"/>
      <c r="LMU180" s="533"/>
      <c r="LMV180" s="532"/>
      <c r="LMW180" s="533"/>
      <c r="LMX180" s="533"/>
      <c r="LMY180" s="533"/>
      <c r="LMZ180" s="533"/>
      <c r="LNA180" s="533"/>
      <c r="LNB180" s="532"/>
      <c r="LNC180" s="533"/>
      <c r="LND180" s="533"/>
      <c r="LNE180" s="533"/>
      <c r="LNF180" s="533"/>
      <c r="LNG180" s="533"/>
      <c r="LNH180" s="532"/>
      <c r="LNI180" s="533"/>
      <c r="LNJ180" s="533"/>
      <c r="LNK180" s="533"/>
      <c r="LNL180" s="533"/>
      <c r="LNM180" s="533"/>
      <c r="LNN180" s="532"/>
      <c r="LNO180" s="533"/>
      <c r="LNP180" s="533"/>
      <c r="LNQ180" s="533"/>
      <c r="LNR180" s="533"/>
      <c r="LNS180" s="533"/>
      <c r="LNT180" s="532"/>
      <c r="LNU180" s="533"/>
      <c r="LNV180" s="533"/>
      <c r="LNW180" s="533"/>
      <c r="LNX180" s="533"/>
      <c r="LNY180" s="533"/>
      <c r="LNZ180" s="532"/>
      <c r="LOA180" s="533"/>
      <c r="LOB180" s="533"/>
      <c r="LOC180" s="533"/>
      <c r="LOD180" s="533"/>
      <c r="LOE180" s="533"/>
      <c r="LOF180" s="532"/>
      <c r="LOG180" s="533"/>
      <c r="LOH180" s="533"/>
      <c r="LOI180" s="533"/>
      <c r="LOJ180" s="533"/>
      <c r="LOK180" s="533"/>
      <c r="LOL180" s="532"/>
      <c r="LOM180" s="533"/>
      <c r="LON180" s="533"/>
      <c r="LOO180" s="533"/>
      <c r="LOP180" s="533"/>
      <c r="LOQ180" s="533"/>
      <c r="LOR180" s="532"/>
      <c r="LOS180" s="533"/>
      <c r="LOT180" s="533"/>
      <c r="LOU180" s="533"/>
      <c r="LOV180" s="533"/>
      <c r="LOW180" s="533"/>
      <c r="LOX180" s="532"/>
      <c r="LOY180" s="533"/>
      <c r="LOZ180" s="533"/>
      <c r="LPA180" s="533"/>
      <c r="LPB180" s="533"/>
      <c r="LPC180" s="533"/>
      <c r="LPD180" s="532"/>
      <c r="LPE180" s="533"/>
      <c r="LPF180" s="533"/>
      <c r="LPG180" s="533"/>
      <c r="LPH180" s="533"/>
      <c r="LPI180" s="533"/>
      <c r="LPJ180" s="532"/>
      <c r="LPK180" s="533"/>
      <c r="LPL180" s="533"/>
      <c r="LPM180" s="533"/>
      <c r="LPN180" s="533"/>
      <c r="LPO180" s="533"/>
      <c r="LPP180" s="532"/>
      <c r="LPQ180" s="533"/>
      <c r="LPR180" s="533"/>
      <c r="LPS180" s="533"/>
      <c r="LPT180" s="533"/>
      <c r="LPU180" s="533"/>
      <c r="LPV180" s="532"/>
      <c r="LPW180" s="533"/>
      <c r="LPX180" s="533"/>
      <c r="LPY180" s="533"/>
      <c r="LPZ180" s="533"/>
      <c r="LQA180" s="533"/>
      <c r="LQB180" s="532"/>
      <c r="LQC180" s="533"/>
      <c r="LQD180" s="533"/>
      <c r="LQE180" s="533"/>
      <c r="LQF180" s="533"/>
      <c r="LQG180" s="533"/>
      <c r="LQH180" s="532"/>
      <c r="LQI180" s="533"/>
      <c r="LQJ180" s="533"/>
      <c r="LQK180" s="533"/>
      <c r="LQL180" s="533"/>
      <c r="LQM180" s="533"/>
      <c r="LQN180" s="532"/>
      <c r="LQO180" s="533"/>
      <c r="LQP180" s="533"/>
      <c r="LQQ180" s="533"/>
      <c r="LQR180" s="533"/>
      <c r="LQS180" s="533"/>
      <c r="LQT180" s="532"/>
      <c r="LQU180" s="533"/>
      <c r="LQV180" s="533"/>
      <c r="LQW180" s="533"/>
      <c r="LQX180" s="533"/>
      <c r="LQY180" s="533"/>
      <c r="LQZ180" s="532"/>
      <c r="LRA180" s="533"/>
      <c r="LRB180" s="533"/>
      <c r="LRC180" s="533"/>
      <c r="LRD180" s="533"/>
      <c r="LRE180" s="533"/>
      <c r="LRF180" s="532"/>
      <c r="LRG180" s="533"/>
      <c r="LRH180" s="533"/>
      <c r="LRI180" s="533"/>
      <c r="LRJ180" s="533"/>
      <c r="LRK180" s="533"/>
      <c r="LRL180" s="532"/>
      <c r="LRM180" s="533"/>
      <c r="LRN180" s="533"/>
      <c r="LRO180" s="533"/>
      <c r="LRP180" s="533"/>
      <c r="LRQ180" s="533"/>
      <c r="LRR180" s="532"/>
      <c r="LRS180" s="533"/>
      <c r="LRT180" s="533"/>
      <c r="LRU180" s="533"/>
      <c r="LRV180" s="533"/>
      <c r="LRW180" s="533"/>
      <c r="LRX180" s="532"/>
      <c r="LRY180" s="533"/>
      <c r="LRZ180" s="533"/>
      <c r="LSA180" s="533"/>
      <c r="LSB180" s="533"/>
      <c r="LSC180" s="533"/>
      <c r="LSD180" s="532"/>
      <c r="LSE180" s="533"/>
      <c r="LSF180" s="533"/>
      <c r="LSG180" s="533"/>
      <c r="LSH180" s="533"/>
      <c r="LSI180" s="533"/>
      <c r="LSJ180" s="532"/>
      <c r="LSK180" s="533"/>
      <c r="LSL180" s="533"/>
      <c r="LSM180" s="533"/>
      <c r="LSN180" s="533"/>
      <c r="LSO180" s="533"/>
      <c r="LSP180" s="532"/>
      <c r="LSQ180" s="533"/>
      <c r="LSR180" s="533"/>
      <c r="LSS180" s="533"/>
      <c r="LST180" s="533"/>
      <c r="LSU180" s="533"/>
      <c r="LSV180" s="532"/>
      <c r="LSW180" s="533"/>
      <c r="LSX180" s="533"/>
      <c r="LSY180" s="533"/>
      <c r="LSZ180" s="533"/>
      <c r="LTA180" s="533"/>
      <c r="LTB180" s="532"/>
      <c r="LTC180" s="533"/>
      <c r="LTD180" s="533"/>
      <c r="LTE180" s="533"/>
      <c r="LTF180" s="533"/>
      <c r="LTG180" s="533"/>
      <c r="LTH180" s="532"/>
      <c r="LTI180" s="533"/>
      <c r="LTJ180" s="533"/>
      <c r="LTK180" s="533"/>
      <c r="LTL180" s="533"/>
      <c r="LTM180" s="533"/>
      <c r="LTN180" s="532"/>
      <c r="LTO180" s="533"/>
      <c r="LTP180" s="533"/>
      <c r="LTQ180" s="533"/>
      <c r="LTR180" s="533"/>
      <c r="LTS180" s="533"/>
      <c r="LTT180" s="532"/>
      <c r="LTU180" s="533"/>
      <c r="LTV180" s="533"/>
      <c r="LTW180" s="533"/>
      <c r="LTX180" s="533"/>
      <c r="LTY180" s="533"/>
      <c r="LTZ180" s="532"/>
      <c r="LUA180" s="533"/>
      <c r="LUB180" s="533"/>
      <c r="LUC180" s="533"/>
      <c r="LUD180" s="533"/>
      <c r="LUE180" s="533"/>
      <c r="LUF180" s="532"/>
      <c r="LUG180" s="533"/>
      <c r="LUH180" s="533"/>
      <c r="LUI180" s="533"/>
      <c r="LUJ180" s="533"/>
      <c r="LUK180" s="533"/>
      <c r="LUL180" s="532"/>
      <c r="LUM180" s="533"/>
      <c r="LUN180" s="533"/>
      <c r="LUO180" s="533"/>
      <c r="LUP180" s="533"/>
      <c r="LUQ180" s="533"/>
      <c r="LUR180" s="532"/>
      <c r="LUS180" s="533"/>
      <c r="LUT180" s="533"/>
      <c r="LUU180" s="533"/>
      <c r="LUV180" s="533"/>
      <c r="LUW180" s="533"/>
      <c r="LUX180" s="532"/>
      <c r="LUY180" s="533"/>
      <c r="LUZ180" s="533"/>
      <c r="LVA180" s="533"/>
      <c r="LVB180" s="533"/>
      <c r="LVC180" s="533"/>
      <c r="LVD180" s="532"/>
      <c r="LVE180" s="533"/>
      <c r="LVF180" s="533"/>
      <c r="LVG180" s="533"/>
      <c r="LVH180" s="533"/>
      <c r="LVI180" s="533"/>
      <c r="LVJ180" s="532"/>
      <c r="LVK180" s="533"/>
      <c r="LVL180" s="533"/>
      <c r="LVM180" s="533"/>
      <c r="LVN180" s="533"/>
      <c r="LVO180" s="533"/>
      <c r="LVP180" s="532"/>
      <c r="LVQ180" s="533"/>
      <c r="LVR180" s="533"/>
      <c r="LVS180" s="533"/>
      <c r="LVT180" s="533"/>
      <c r="LVU180" s="533"/>
      <c r="LVV180" s="532"/>
      <c r="LVW180" s="533"/>
      <c r="LVX180" s="533"/>
      <c r="LVY180" s="533"/>
      <c r="LVZ180" s="533"/>
      <c r="LWA180" s="533"/>
      <c r="LWB180" s="532"/>
      <c r="LWC180" s="533"/>
      <c r="LWD180" s="533"/>
      <c r="LWE180" s="533"/>
      <c r="LWF180" s="533"/>
      <c r="LWG180" s="533"/>
      <c r="LWH180" s="532"/>
      <c r="LWI180" s="533"/>
      <c r="LWJ180" s="533"/>
      <c r="LWK180" s="533"/>
      <c r="LWL180" s="533"/>
      <c r="LWM180" s="533"/>
      <c r="LWN180" s="532"/>
      <c r="LWO180" s="533"/>
      <c r="LWP180" s="533"/>
      <c r="LWQ180" s="533"/>
      <c r="LWR180" s="533"/>
      <c r="LWS180" s="533"/>
      <c r="LWT180" s="532"/>
      <c r="LWU180" s="533"/>
      <c r="LWV180" s="533"/>
      <c r="LWW180" s="533"/>
      <c r="LWX180" s="533"/>
      <c r="LWY180" s="533"/>
      <c r="LWZ180" s="532"/>
      <c r="LXA180" s="533"/>
      <c r="LXB180" s="533"/>
      <c r="LXC180" s="533"/>
      <c r="LXD180" s="533"/>
      <c r="LXE180" s="533"/>
      <c r="LXF180" s="532"/>
      <c r="LXG180" s="533"/>
      <c r="LXH180" s="533"/>
      <c r="LXI180" s="533"/>
      <c r="LXJ180" s="533"/>
      <c r="LXK180" s="533"/>
      <c r="LXL180" s="532"/>
      <c r="LXM180" s="533"/>
      <c r="LXN180" s="533"/>
      <c r="LXO180" s="533"/>
      <c r="LXP180" s="533"/>
      <c r="LXQ180" s="533"/>
      <c r="LXR180" s="532"/>
      <c r="LXS180" s="533"/>
      <c r="LXT180" s="533"/>
      <c r="LXU180" s="533"/>
      <c r="LXV180" s="533"/>
      <c r="LXW180" s="533"/>
      <c r="LXX180" s="532"/>
      <c r="LXY180" s="533"/>
      <c r="LXZ180" s="533"/>
      <c r="LYA180" s="533"/>
      <c r="LYB180" s="533"/>
      <c r="LYC180" s="533"/>
      <c r="LYD180" s="532"/>
      <c r="LYE180" s="533"/>
      <c r="LYF180" s="533"/>
      <c r="LYG180" s="533"/>
      <c r="LYH180" s="533"/>
      <c r="LYI180" s="533"/>
      <c r="LYJ180" s="532"/>
      <c r="LYK180" s="533"/>
      <c r="LYL180" s="533"/>
      <c r="LYM180" s="533"/>
      <c r="LYN180" s="533"/>
      <c r="LYO180" s="533"/>
      <c r="LYP180" s="532"/>
      <c r="LYQ180" s="533"/>
      <c r="LYR180" s="533"/>
      <c r="LYS180" s="533"/>
      <c r="LYT180" s="533"/>
      <c r="LYU180" s="533"/>
      <c r="LYV180" s="532"/>
      <c r="LYW180" s="533"/>
      <c r="LYX180" s="533"/>
      <c r="LYY180" s="533"/>
      <c r="LYZ180" s="533"/>
      <c r="LZA180" s="533"/>
      <c r="LZB180" s="532"/>
      <c r="LZC180" s="533"/>
      <c r="LZD180" s="533"/>
      <c r="LZE180" s="533"/>
      <c r="LZF180" s="533"/>
      <c r="LZG180" s="533"/>
      <c r="LZH180" s="532"/>
      <c r="LZI180" s="533"/>
      <c r="LZJ180" s="533"/>
      <c r="LZK180" s="533"/>
      <c r="LZL180" s="533"/>
      <c r="LZM180" s="533"/>
      <c r="LZN180" s="532"/>
      <c r="LZO180" s="533"/>
      <c r="LZP180" s="533"/>
      <c r="LZQ180" s="533"/>
      <c r="LZR180" s="533"/>
      <c r="LZS180" s="533"/>
      <c r="LZT180" s="532"/>
      <c r="LZU180" s="533"/>
      <c r="LZV180" s="533"/>
      <c r="LZW180" s="533"/>
      <c r="LZX180" s="533"/>
      <c r="LZY180" s="533"/>
      <c r="LZZ180" s="532"/>
      <c r="MAA180" s="533"/>
      <c r="MAB180" s="533"/>
      <c r="MAC180" s="533"/>
      <c r="MAD180" s="533"/>
      <c r="MAE180" s="533"/>
      <c r="MAF180" s="532"/>
      <c r="MAG180" s="533"/>
      <c r="MAH180" s="533"/>
      <c r="MAI180" s="533"/>
      <c r="MAJ180" s="533"/>
      <c r="MAK180" s="533"/>
      <c r="MAL180" s="532"/>
      <c r="MAM180" s="533"/>
      <c r="MAN180" s="533"/>
      <c r="MAO180" s="533"/>
      <c r="MAP180" s="533"/>
      <c r="MAQ180" s="533"/>
      <c r="MAR180" s="532"/>
      <c r="MAS180" s="533"/>
      <c r="MAT180" s="533"/>
      <c r="MAU180" s="533"/>
      <c r="MAV180" s="533"/>
      <c r="MAW180" s="533"/>
      <c r="MAX180" s="532"/>
      <c r="MAY180" s="533"/>
      <c r="MAZ180" s="533"/>
      <c r="MBA180" s="533"/>
      <c r="MBB180" s="533"/>
      <c r="MBC180" s="533"/>
      <c r="MBD180" s="532"/>
      <c r="MBE180" s="533"/>
      <c r="MBF180" s="533"/>
      <c r="MBG180" s="533"/>
      <c r="MBH180" s="533"/>
      <c r="MBI180" s="533"/>
      <c r="MBJ180" s="532"/>
      <c r="MBK180" s="533"/>
      <c r="MBL180" s="533"/>
      <c r="MBM180" s="533"/>
      <c r="MBN180" s="533"/>
      <c r="MBO180" s="533"/>
      <c r="MBP180" s="532"/>
      <c r="MBQ180" s="533"/>
      <c r="MBR180" s="533"/>
      <c r="MBS180" s="533"/>
      <c r="MBT180" s="533"/>
      <c r="MBU180" s="533"/>
      <c r="MBV180" s="532"/>
      <c r="MBW180" s="533"/>
      <c r="MBX180" s="533"/>
      <c r="MBY180" s="533"/>
      <c r="MBZ180" s="533"/>
      <c r="MCA180" s="533"/>
      <c r="MCB180" s="532"/>
      <c r="MCC180" s="533"/>
      <c r="MCD180" s="533"/>
      <c r="MCE180" s="533"/>
      <c r="MCF180" s="533"/>
      <c r="MCG180" s="533"/>
      <c r="MCH180" s="532"/>
      <c r="MCI180" s="533"/>
      <c r="MCJ180" s="533"/>
      <c r="MCK180" s="533"/>
      <c r="MCL180" s="533"/>
      <c r="MCM180" s="533"/>
      <c r="MCN180" s="532"/>
      <c r="MCO180" s="533"/>
      <c r="MCP180" s="533"/>
      <c r="MCQ180" s="533"/>
      <c r="MCR180" s="533"/>
      <c r="MCS180" s="533"/>
      <c r="MCT180" s="532"/>
      <c r="MCU180" s="533"/>
      <c r="MCV180" s="533"/>
      <c r="MCW180" s="533"/>
      <c r="MCX180" s="533"/>
      <c r="MCY180" s="533"/>
      <c r="MCZ180" s="532"/>
      <c r="MDA180" s="533"/>
      <c r="MDB180" s="533"/>
      <c r="MDC180" s="533"/>
      <c r="MDD180" s="533"/>
      <c r="MDE180" s="533"/>
      <c r="MDF180" s="532"/>
      <c r="MDG180" s="533"/>
      <c r="MDH180" s="533"/>
      <c r="MDI180" s="533"/>
      <c r="MDJ180" s="533"/>
      <c r="MDK180" s="533"/>
      <c r="MDL180" s="532"/>
      <c r="MDM180" s="533"/>
      <c r="MDN180" s="533"/>
      <c r="MDO180" s="533"/>
      <c r="MDP180" s="533"/>
      <c r="MDQ180" s="533"/>
      <c r="MDR180" s="532"/>
      <c r="MDS180" s="533"/>
      <c r="MDT180" s="533"/>
      <c r="MDU180" s="533"/>
      <c r="MDV180" s="533"/>
      <c r="MDW180" s="533"/>
      <c r="MDX180" s="532"/>
      <c r="MDY180" s="533"/>
      <c r="MDZ180" s="533"/>
      <c r="MEA180" s="533"/>
      <c r="MEB180" s="533"/>
      <c r="MEC180" s="533"/>
      <c r="MED180" s="532"/>
      <c r="MEE180" s="533"/>
      <c r="MEF180" s="533"/>
      <c r="MEG180" s="533"/>
      <c r="MEH180" s="533"/>
      <c r="MEI180" s="533"/>
      <c r="MEJ180" s="532"/>
      <c r="MEK180" s="533"/>
      <c r="MEL180" s="533"/>
      <c r="MEM180" s="533"/>
      <c r="MEN180" s="533"/>
      <c r="MEO180" s="533"/>
      <c r="MEP180" s="532"/>
      <c r="MEQ180" s="533"/>
      <c r="MER180" s="533"/>
      <c r="MES180" s="533"/>
      <c r="MET180" s="533"/>
      <c r="MEU180" s="533"/>
      <c r="MEV180" s="532"/>
      <c r="MEW180" s="533"/>
      <c r="MEX180" s="533"/>
      <c r="MEY180" s="533"/>
      <c r="MEZ180" s="533"/>
      <c r="MFA180" s="533"/>
      <c r="MFB180" s="532"/>
      <c r="MFC180" s="533"/>
      <c r="MFD180" s="533"/>
      <c r="MFE180" s="533"/>
      <c r="MFF180" s="533"/>
      <c r="MFG180" s="533"/>
      <c r="MFH180" s="532"/>
      <c r="MFI180" s="533"/>
      <c r="MFJ180" s="533"/>
      <c r="MFK180" s="533"/>
      <c r="MFL180" s="533"/>
      <c r="MFM180" s="533"/>
      <c r="MFN180" s="532"/>
      <c r="MFO180" s="533"/>
      <c r="MFP180" s="533"/>
      <c r="MFQ180" s="533"/>
      <c r="MFR180" s="533"/>
      <c r="MFS180" s="533"/>
      <c r="MFT180" s="532"/>
      <c r="MFU180" s="533"/>
      <c r="MFV180" s="533"/>
      <c r="MFW180" s="533"/>
      <c r="MFX180" s="533"/>
      <c r="MFY180" s="533"/>
      <c r="MFZ180" s="532"/>
      <c r="MGA180" s="533"/>
      <c r="MGB180" s="533"/>
      <c r="MGC180" s="533"/>
      <c r="MGD180" s="533"/>
      <c r="MGE180" s="533"/>
      <c r="MGF180" s="532"/>
      <c r="MGG180" s="533"/>
      <c r="MGH180" s="533"/>
      <c r="MGI180" s="533"/>
      <c r="MGJ180" s="533"/>
      <c r="MGK180" s="533"/>
      <c r="MGL180" s="532"/>
      <c r="MGM180" s="533"/>
      <c r="MGN180" s="533"/>
      <c r="MGO180" s="533"/>
      <c r="MGP180" s="533"/>
      <c r="MGQ180" s="533"/>
      <c r="MGR180" s="532"/>
      <c r="MGS180" s="533"/>
      <c r="MGT180" s="533"/>
      <c r="MGU180" s="533"/>
      <c r="MGV180" s="533"/>
      <c r="MGW180" s="533"/>
      <c r="MGX180" s="532"/>
      <c r="MGY180" s="533"/>
      <c r="MGZ180" s="533"/>
      <c r="MHA180" s="533"/>
      <c r="MHB180" s="533"/>
      <c r="MHC180" s="533"/>
      <c r="MHD180" s="532"/>
      <c r="MHE180" s="533"/>
      <c r="MHF180" s="533"/>
      <c r="MHG180" s="533"/>
      <c r="MHH180" s="533"/>
      <c r="MHI180" s="533"/>
      <c r="MHJ180" s="532"/>
      <c r="MHK180" s="533"/>
      <c r="MHL180" s="533"/>
      <c r="MHM180" s="533"/>
      <c r="MHN180" s="533"/>
      <c r="MHO180" s="533"/>
      <c r="MHP180" s="532"/>
      <c r="MHQ180" s="533"/>
      <c r="MHR180" s="533"/>
      <c r="MHS180" s="533"/>
      <c r="MHT180" s="533"/>
      <c r="MHU180" s="533"/>
      <c r="MHV180" s="532"/>
      <c r="MHW180" s="533"/>
      <c r="MHX180" s="533"/>
      <c r="MHY180" s="533"/>
      <c r="MHZ180" s="533"/>
      <c r="MIA180" s="533"/>
      <c r="MIB180" s="532"/>
      <c r="MIC180" s="533"/>
      <c r="MID180" s="533"/>
      <c r="MIE180" s="533"/>
      <c r="MIF180" s="533"/>
      <c r="MIG180" s="533"/>
      <c r="MIH180" s="532"/>
      <c r="MII180" s="533"/>
      <c r="MIJ180" s="533"/>
      <c r="MIK180" s="533"/>
      <c r="MIL180" s="533"/>
      <c r="MIM180" s="533"/>
      <c r="MIN180" s="532"/>
      <c r="MIO180" s="533"/>
      <c r="MIP180" s="533"/>
      <c r="MIQ180" s="533"/>
      <c r="MIR180" s="533"/>
      <c r="MIS180" s="533"/>
      <c r="MIT180" s="532"/>
      <c r="MIU180" s="533"/>
      <c r="MIV180" s="533"/>
      <c r="MIW180" s="533"/>
      <c r="MIX180" s="533"/>
      <c r="MIY180" s="533"/>
      <c r="MIZ180" s="532"/>
      <c r="MJA180" s="533"/>
      <c r="MJB180" s="533"/>
      <c r="MJC180" s="533"/>
      <c r="MJD180" s="533"/>
      <c r="MJE180" s="533"/>
      <c r="MJF180" s="532"/>
      <c r="MJG180" s="533"/>
      <c r="MJH180" s="533"/>
      <c r="MJI180" s="533"/>
      <c r="MJJ180" s="533"/>
      <c r="MJK180" s="533"/>
      <c r="MJL180" s="532"/>
      <c r="MJM180" s="533"/>
      <c r="MJN180" s="533"/>
      <c r="MJO180" s="533"/>
      <c r="MJP180" s="533"/>
      <c r="MJQ180" s="533"/>
      <c r="MJR180" s="532"/>
      <c r="MJS180" s="533"/>
      <c r="MJT180" s="533"/>
      <c r="MJU180" s="533"/>
      <c r="MJV180" s="533"/>
      <c r="MJW180" s="533"/>
      <c r="MJX180" s="532"/>
      <c r="MJY180" s="533"/>
      <c r="MJZ180" s="533"/>
      <c r="MKA180" s="533"/>
      <c r="MKB180" s="533"/>
      <c r="MKC180" s="533"/>
      <c r="MKD180" s="532"/>
      <c r="MKE180" s="533"/>
      <c r="MKF180" s="533"/>
      <c r="MKG180" s="533"/>
      <c r="MKH180" s="533"/>
      <c r="MKI180" s="533"/>
      <c r="MKJ180" s="532"/>
      <c r="MKK180" s="533"/>
      <c r="MKL180" s="533"/>
      <c r="MKM180" s="533"/>
      <c r="MKN180" s="533"/>
      <c r="MKO180" s="533"/>
      <c r="MKP180" s="532"/>
      <c r="MKQ180" s="533"/>
      <c r="MKR180" s="533"/>
      <c r="MKS180" s="533"/>
      <c r="MKT180" s="533"/>
      <c r="MKU180" s="533"/>
      <c r="MKV180" s="532"/>
      <c r="MKW180" s="533"/>
      <c r="MKX180" s="533"/>
      <c r="MKY180" s="533"/>
      <c r="MKZ180" s="533"/>
      <c r="MLA180" s="533"/>
      <c r="MLB180" s="532"/>
      <c r="MLC180" s="533"/>
      <c r="MLD180" s="533"/>
      <c r="MLE180" s="533"/>
      <c r="MLF180" s="533"/>
      <c r="MLG180" s="533"/>
      <c r="MLH180" s="532"/>
      <c r="MLI180" s="533"/>
      <c r="MLJ180" s="533"/>
      <c r="MLK180" s="533"/>
      <c r="MLL180" s="533"/>
      <c r="MLM180" s="533"/>
      <c r="MLN180" s="532"/>
      <c r="MLO180" s="533"/>
      <c r="MLP180" s="533"/>
      <c r="MLQ180" s="533"/>
      <c r="MLR180" s="533"/>
      <c r="MLS180" s="533"/>
      <c r="MLT180" s="532"/>
      <c r="MLU180" s="533"/>
      <c r="MLV180" s="533"/>
      <c r="MLW180" s="533"/>
      <c r="MLX180" s="533"/>
      <c r="MLY180" s="533"/>
      <c r="MLZ180" s="532"/>
      <c r="MMA180" s="533"/>
      <c r="MMB180" s="533"/>
      <c r="MMC180" s="533"/>
      <c r="MMD180" s="533"/>
      <c r="MME180" s="533"/>
      <c r="MMF180" s="532"/>
      <c r="MMG180" s="533"/>
      <c r="MMH180" s="533"/>
      <c r="MMI180" s="533"/>
      <c r="MMJ180" s="533"/>
      <c r="MMK180" s="533"/>
      <c r="MML180" s="532"/>
      <c r="MMM180" s="533"/>
      <c r="MMN180" s="533"/>
      <c r="MMO180" s="533"/>
      <c r="MMP180" s="533"/>
      <c r="MMQ180" s="533"/>
      <c r="MMR180" s="532"/>
      <c r="MMS180" s="533"/>
      <c r="MMT180" s="533"/>
      <c r="MMU180" s="533"/>
      <c r="MMV180" s="533"/>
      <c r="MMW180" s="533"/>
      <c r="MMX180" s="532"/>
      <c r="MMY180" s="533"/>
      <c r="MMZ180" s="533"/>
      <c r="MNA180" s="533"/>
      <c r="MNB180" s="533"/>
      <c r="MNC180" s="533"/>
      <c r="MND180" s="532"/>
      <c r="MNE180" s="533"/>
      <c r="MNF180" s="533"/>
      <c r="MNG180" s="533"/>
      <c r="MNH180" s="533"/>
      <c r="MNI180" s="533"/>
      <c r="MNJ180" s="532"/>
      <c r="MNK180" s="533"/>
      <c r="MNL180" s="533"/>
      <c r="MNM180" s="533"/>
      <c r="MNN180" s="533"/>
      <c r="MNO180" s="533"/>
      <c r="MNP180" s="532"/>
      <c r="MNQ180" s="533"/>
      <c r="MNR180" s="533"/>
      <c r="MNS180" s="533"/>
      <c r="MNT180" s="533"/>
      <c r="MNU180" s="533"/>
      <c r="MNV180" s="532"/>
      <c r="MNW180" s="533"/>
      <c r="MNX180" s="533"/>
      <c r="MNY180" s="533"/>
      <c r="MNZ180" s="533"/>
      <c r="MOA180" s="533"/>
      <c r="MOB180" s="532"/>
      <c r="MOC180" s="533"/>
      <c r="MOD180" s="533"/>
      <c r="MOE180" s="533"/>
      <c r="MOF180" s="533"/>
      <c r="MOG180" s="533"/>
      <c r="MOH180" s="532"/>
      <c r="MOI180" s="533"/>
      <c r="MOJ180" s="533"/>
      <c r="MOK180" s="533"/>
      <c r="MOL180" s="533"/>
      <c r="MOM180" s="533"/>
      <c r="MON180" s="532"/>
      <c r="MOO180" s="533"/>
      <c r="MOP180" s="533"/>
      <c r="MOQ180" s="533"/>
      <c r="MOR180" s="533"/>
      <c r="MOS180" s="533"/>
      <c r="MOT180" s="532"/>
      <c r="MOU180" s="533"/>
      <c r="MOV180" s="533"/>
      <c r="MOW180" s="533"/>
      <c r="MOX180" s="533"/>
      <c r="MOY180" s="533"/>
      <c r="MOZ180" s="532"/>
      <c r="MPA180" s="533"/>
      <c r="MPB180" s="533"/>
      <c r="MPC180" s="533"/>
      <c r="MPD180" s="533"/>
      <c r="MPE180" s="533"/>
      <c r="MPF180" s="532"/>
      <c r="MPG180" s="533"/>
      <c r="MPH180" s="533"/>
      <c r="MPI180" s="533"/>
      <c r="MPJ180" s="533"/>
      <c r="MPK180" s="533"/>
      <c r="MPL180" s="532"/>
      <c r="MPM180" s="533"/>
      <c r="MPN180" s="533"/>
      <c r="MPO180" s="533"/>
      <c r="MPP180" s="533"/>
      <c r="MPQ180" s="533"/>
      <c r="MPR180" s="532"/>
      <c r="MPS180" s="533"/>
      <c r="MPT180" s="533"/>
      <c r="MPU180" s="533"/>
      <c r="MPV180" s="533"/>
      <c r="MPW180" s="533"/>
      <c r="MPX180" s="532"/>
      <c r="MPY180" s="533"/>
      <c r="MPZ180" s="533"/>
      <c r="MQA180" s="533"/>
      <c r="MQB180" s="533"/>
      <c r="MQC180" s="533"/>
      <c r="MQD180" s="532"/>
      <c r="MQE180" s="533"/>
      <c r="MQF180" s="533"/>
      <c r="MQG180" s="533"/>
      <c r="MQH180" s="533"/>
      <c r="MQI180" s="533"/>
      <c r="MQJ180" s="532"/>
      <c r="MQK180" s="533"/>
      <c r="MQL180" s="533"/>
      <c r="MQM180" s="533"/>
      <c r="MQN180" s="533"/>
      <c r="MQO180" s="533"/>
      <c r="MQP180" s="532"/>
      <c r="MQQ180" s="533"/>
      <c r="MQR180" s="533"/>
      <c r="MQS180" s="533"/>
      <c r="MQT180" s="533"/>
      <c r="MQU180" s="533"/>
      <c r="MQV180" s="532"/>
      <c r="MQW180" s="533"/>
      <c r="MQX180" s="533"/>
      <c r="MQY180" s="533"/>
      <c r="MQZ180" s="533"/>
      <c r="MRA180" s="533"/>
      <c r="MRB180" s="532"/>
      <c r="MRC180" s="533"/>
      <c r="MRD180" s="533"/>
      <c r="MRE180" s="533"/>
      <c r="MRF180" s="533"/>
      <c r="MRG180" s="533"/>
      <c r="MRH180" s="532"/>
      <c r="MRI180" s="533"/>
      <c r="MRJ180" s="533"/>
      <c r="MRK180" s="533"/>
      <c r="MRL180" s="533"/>
      <c r="MRM180" s="533"/>
      <c r="MRN180" s="532"/>
      <c r="MRO180" s="533"/>
      <c r="MRP180" s="533"/>
      <c r="MRQ180" s="533"/>
      <c r="MRR180" s="533"/>
      <c r="MRS180" s="533"/>
      <c r="MRT180" s="532"/>
      <c r="MRU180" s="533"/>
      <c r="MRV180" s="533"/>
      <c r="MRW180" s="533"/>
      <c r="MRX180" s="533"/>
      <c r="MRY180" s="533"/>
      <c r="MRZ180" s="532"/>
      <c r="MSA180" s="533"/>
      <c r="MSB180" s="533"/>
      <c r="MSC180" s="533"/>
      <c r="MSD180" s="533"/>
      <c r="MSE180" s="533"/>
      <c r="MSF180" s="532"/>
      <c r="MSG180" s="533"/>
      <c r="MSH180" s="533"/>
      <c r="MSI180" s="533"/>
      <c r="MSJ180" s="533"/>
      <c r="MSK180" s="533"/>
      <c r="MSL180" s="532"/>
      <c r="MSM180" s="533"/>
      <c r="MSN180" s="533"/>
      <c r="MSO180" s="533"/>
      <c r="MSP180" s="533"/>
      <c r="MSQ180" s="533"/>
      <c r="MSR180" s="532"/>
      <c r="MSS180" s="533"/>
      <c r="MST180" s="533"/>
      <c r="MSU180" s="533"/>
      <c r="MSV180" s="533"/>
      <c r="MSW180" s="533"/>
      <c r="MSX180" s="532"/>
      <c r="MSY180" s="533"/>
      <c r="MSZ180" s="533"/>
      <c r="MTA180" s="533"/>
      <c r="MTB180" s="533"/>
      <c r="MTC180" s="533"/>
      <c r="MTD180" s="532"/>
      <c r="MTE180" s="533"/>
      <c r="MTF180" s="533"/>
      <c r="MTG180" s="533"/>
      <c r="MTH180" s="533"/>
      <c r="MTI180" s="533"/>
      <c r="MTJ180" s="532"/>
      <c r="MTK180" s="533"/>
      <c r="MTL180" s="533"/>
      <c r="MTM180" s="533"/>
      <c r="MTN180" s="533"/>
      <c r="MTO180" s="533"/>
      <c r="MTP180" s="532"/>
      <c r="MTQ180" s="533"/>
      <c r="MTR180" s="533"/>
      <c r="MTS180" s="533"/>
      <c r="MTT180" s="533"/>
      <c r="MTU180" s="533"/>
      <c r="MTV180" s="532"/>
      <c r="MTW180" s="533"/>
      <c r="MTX180" s="533"/>
      <c r="MTY180" s="533"/>
      <c r="MTZ180" s="533"/>
      <c r="MUA180" s="533"/>
      <c r="MUB180" s="532"/>
      <c r="MUC180" s="533"/>
      <c r="MUD180" s="533"/>
      <c r="MUE180" s="533"/>
      <c r="MUF180" s="533"/>
      <c r="MUG180" s="533"/>
      <c r="MUH180" s="532"/>
      <c r="MUI180" s="533"/>
      <c r="MUJ180" s="533"/>
      <c r="MUK180" s="533"/>
      <c r="MUL180" s="533"/>
      <c r="MUM180" s="533"/>
      <c r="MUN180" s="532"/>
      <c r="MUO180" s="533"/>
      <c r="MUP180" s="533"/>
      <c r="MUQ180" s="533"/>
      <c r="MUR180" s="533"/>
      <c r="MUS180" s="533"/>
      <c r="MUT180" s="532"/>
      <c r="MUU180" s="533"/>
      <c r="MUV180" s="533"/>
      <c r="MUW180" s="533"/>
      <c r="MUX180" s="533"/>
      <c r="MUY180" s="533"/>
      <c r="MUZ180" s="532"/>
      <c r="MVA180" s="533"/>
      <c r="MVB180" s="533"/>
      <c r="MVC180" s="533"/>
      <c r="MVD180" s="533"/>
      <c r="MVE180" s="533"/>
      <c r="MVF180" s="532"/>
      <c r="MVG180" s="533"/>
      <c r="MVH180" s="533"/>
      <c r="MVI180" s="533"/>
      <c r="MVJ180" s="533"/>
      <c r="MVK180" s="533"/>
      <c r="MVL180" s="532"/>
      <c r="MVM180" s="533"/>
      <c r="MVN180" s="533"/>
      <c r="MVO180" s="533"/>
      <c r="MVP180" s="533"/>
      <c r="MVQ180" s="533"/>
      <c r="MVR180" s="532"/>
      <c r="MVS180" s="533"/>
      <c r="MVT180" s="533"/>
      <c r="MVU180" s="533"/>
      <c r="MVV180" s="533"/>
      <c r="MVW180" s="533"/>
      <c r="MVX180" s="532"/>
      <c r="MVY180" s="533"/>
      <c r="MVZ180" s="533"/>
      <c r="MWA180" s="533"/>
      <c r="MWB180" s="533"/>
      <c r="MWC180" s="533"/>
      <c r="MWD180" s="532"/>
      <c r="MWE180" s="533"/>
      <c r="MWF180" s="533"/>
      <c r="MWG180" s="533"/>
      <c r="MWH180" s="533"/>
      <c r="MWI180" s="533"/>
      <c r="MWJ180" s="532"/>
      <c r="MWK180" s="533"/>
      <c r="MWL180" s="533"/>
      <c r="MWM180" s="533"/>
      <c r="MWN180" s="533"/>
      <c r="MWO180" s="533"/>
      <c r="MWP180" s="532"/>
      <c r="MWQ180" s="533"/>
      <c r="MWR180" s="533"/>
      <c r="MWS180" s="533"/>
      <c r="MWT180" s="533"/>
      <c r="MWU180" s="533"/>
      <c r="MWV180" s="532"/>
      <c r="MWW180" s="533"/>
      <c r="MWX180" s="533"/>
      <c r="MWY180" s="533"/>
      <c r="MWZ180" s="533"/>
      <c r="MXA180" s="533"/>
      <c r="MXB180" s="532"/>
      <c r="MXC180" s="533"/>
      <c r="MXD180" s="533"/>
      <c r="MXE180" s="533"/>
      <c r="MXF180" s="533"/>
      <c r="MXG180" s="533"/>
      <c r="MXH180" s="532"/>
      <c r="MXI180" s="533"/>
      <c r="MXJ180" s="533"/>
      <c r="MXK180" s="533"/>
      <c r="MXL180" s="533"/>
      <c r="MXM180" s="533"/>
      <c r="MXN180" s="532"/>
      <c r="MXO180" s="533"/>
      <c r="MXP180" s="533"/>
      <c r="MXQ180" s="533"/>
      <c r="MXR180" s="533"/>
      <c r="MXS180" s="533"/>
      <c r="MXT180" s="532"/>
      <c r="MXU180" s="533"/>
      <c r="MXV180" s="533"/>
      <c r="MXW180" s="533"/>
      <c r="MXX180" s="533"/>
      <c r="MXY180" s="533"/>
      <c r="MXZ180" s="532"/>
      <c r="MYA180" s="533"/>
      <c r="MYB180" s="533"/>
      <c r="MYC180" s="533"/>
      <c r="MYD180" s="533"/>
      <c r="MYE180" s="533"/>
      <c r="MYF180" s="532"/>
      <c r="MYG180" s="533"/>
      <c r="MYH180" s="533"/>
      <c r="MYI180" s="533"/>
      <c r="MYJ180" s="533"/>
      <c r="MYK180" s="533"/>
      <c r="MYL180" s="532"/>
      <c r="MYM180" s="533"/>
      <c r="MYN180" s="533"/>
      <c r="MYO180" s="533"/>
      <c r="MYP180" s="533"/>
      <c r="MYQ180" s="533"/>
      <c r="MYR180" s="532"/>
      <c r="MYS180" s="533"/>
      <c r="MYT180" s="533"/>
      <c r="MYU180" s="533"/>
      <c r="MYV180" s="533"/>
      <c r="MYW180" s="533"/>
      <c r="MYX180" s="532"/>
      <c r="MYY180" s="533"/>
      <c r="MYZ180" s="533"/>
      <c r="MZA180" s="533"/>
      <c r="MZB180" s="533"/>
      <c r="MZC180" s="533"/>
      <c r="MZD180" s="532"/>
      <c r="MZE180" s="533"/>
      <c r="MZF180" s="533"/>
      <c r="MZG180" s="533"/>
      <c r="MZH180" s="533"/>
      <c r="MZI180" s="533"/>
      <c r="MZJ180" s="532"/>
      <c r="MZK180" s="533"/>
      <c r="MZL180" s="533"/>
      <c r="MZM180" s="533"/>
      <c r="MZN180" s="533"/>
      <c r="MZO180" s="533"/>
      <c r="MZP180" s="532"/>
      <c r="MZQ180" s="533"/>
      <c r="MZR180" s="533"/>
      <c r="MZS180" s="533"/>
      <c r="MZT180" s="533"/>
      <c r="MZU180" s="533"/>
      <c r="MZV180" s="532"/>
      <c r="MZW180" s="533"/>
      <c r="MZX180" s="533"/>
      <c r="MZY180" s="533"/>
      <c r="MZZ180" s="533"/>
      <c r="NAA180" s="533"/>
      <c r="NAB180" s="532"/>
      <c r="NAC180" s="533"/>
      <c r="NAD180" s="533"/>
      <c r="NAE180" s="533"/>
      <c r="NAF180" s="533"/>
      <c r="NAG180" s="533"/>
      <c r="NAH180" s="532"/>
      <c r="NAI180" s="533"/>
      <c r="NAJ180" s="533"/>
      <c r="NAK180" s="533"/>
      <c r="NAL180" s="533"/>
      <c r="NAM180" s="533"/>
      <c r="NAN180" s="532"/>
      <c r="NAO180" s="533"/>
      <c r="NAP180" s="533"/>
      <c r="NAQ180" s="533"/>
      <c r="NAR180" s="533"/>
      <c r="NAS180" s="533"/>
      <c r="NAT180" s="532"/>
      <c r="NAU180" s="533"/>
      <c r="NAV180" s="533"/>
      <c r="NAW180" s="533"/>
      <c r="NAX180" s="533"/>
      <c r="NAY180" s="533"/>
      <c r="NAZ180" s="532"/>
      <c r="NBA180" s="533"/>
      <c r="NBB180" s="533"/>
      <c r="NBC180" s="533"/>
      <c r="NBD180" s="533"/>
      <c r="NBE180" s="533"/>
      <c r="NBF180" s="532"/>
      <c r="NBG180" s="533"/>
      <c r="NBH180" s="533"/>
      <c r="NBI180" s="533"/>
      <c r="NBJ180" s="533"/>
      <c r="NBK180" s="533"/>
      <c r="NBL180" s="532"/>
      <c r="NBM180" s="533"/>
      <c r="NBN180" s="533"/>
      <c r="NBO180" s="533"/>
      <c r="NBP180" s="533"/>
      <c r="NBQ180" s="533"/>
      <c r="NBR180" s="532"/>
      <c r="NBS180" s="533"/>
      <c r="NBT180" s="533"/>
      <c r="NBU180" s="533"/>
      <c r="NBV180" s="533"/>
      <c r="NBW180" s="533"/>
      <c r="NBX180" s="532"/>
      <c r="NBY180" s="533"/>
      <c r="NBZ180" s="533"/>
      <c r="NCA180" s="533"/>
      <c r="NCB180" s="533"/>
      <c r="NCC180" s="533"/>
      <c r="NCD180" s="532"/>
      <c r="NCE180" s="533"/>
      <c r="NCF180" s="533"/>
      <c r="NCG180" s="533"/>
      <c r="NCH180" s="533"/>
      <c r="NCI180" s="533"/>
      <c r="NCJ180" s="532"/>
      <c r="NCK180" s="533"/>
      <c r="NCL180" s="533"/>
      <c r="NCM180" s="533"/>
      <c r="NCN180" s="533"/>
      <c r="NCO180" s="533"/>
      <c r="NCP180" s="532"/>
      <c r="NCQ180" s="533"/>
      <c r="NCR180" s="533"/>
      <c r="NCS180" s="533"/>
      <c r="NCT180" s="533"/>
      <c r="NCU180" s="533"/>
      <c r="NCV180" s="532"/>
      <c r="NCW180" s="533"/>
      <c r="NCX180" s="533"/>
      <c r="NCY180" s="533"/>
      <c r="NCZ180" s="533"/>
      <c r="NDA180" s="533"/>
      <c r="NDB180" s="532"/>
      <c r="NDC180" s="533"/>
      <c r="NDD180" s="533"/>
      <c r="NDE180" s="533"/>
      <c r="NDF180" s="533"/>
      <c r="NDG180" s="533"/>
      <c r="NDH180" s="532"/>
      <c r="NDI180" s="533"/>
      <c r="NDJ180" s="533"/>
      <c r="NDK180" s="533"/>
      <c r="NDL180" s="533"/>
      <c r="NDM180" s="533"/>
      <c r="NDN180" s="532"/>
      <c r="NDO180" s="533"/>
      <c r="NDP180" s="533"/>
      <c r="NDQ180" s="533"/>
      <c r="NDR180" s="533"/>
      <c r="NDS180" s="533"/>
      <c r="NDT180" s="532"/>
      <c r="NDU180" s="533"/>
      <c r="NDV180" s="533"/>
      <c r="NDW180" s="533"/>
      <c r="NDX180" s="533"/>
      <c r="NDY180" s="533"/>
      <c r="NDZ180" s="532"/>
      <c r="NEA180" s="533"/>
      <c r="NEB180" s="533"/>
      <c r="NEC180" s="533"/>
      <c r="NED180" s="533"/>
      <c r="NEE180" s="533"/>
      <c r="NEF180" s="532"/>
      <c r="NEG180" s="533"/>
      <c r="NEH180" s="533"/>
      <c r="NEI180" s="533"/>
      <c r="NEJ180" s="533"/>
      <c r="NEK180" s="533"/>
      <c r="NEL180" s="532"/>
      <c r="NEM180" s="533"/>
      <c r="NEN180" s="533"/>
      <c r="NEO180" s="533"/>
      <c r="NEP180" s="533"/>
      <c r="NEQ180" s="533"/>
      <c r="NER180" s="532"/>
      <c r="NES180" s="533"/>
      <c r="NET180" s="533"/>
      <c r="NEU180" s="533"/>
      <c r="NEV180" s="533"/>
      <c r="NEW180" s="533"/>
      <c r="NEX180" s="532"/>
      <c r="NEY180" s="533"/>
      <c r="NEZ180" s="533"/>
      <c r="NFA180" s="533"/>
      <c r="NFB180" s="533"/>
      <c r="NFC180" s="533"/>
      <c r="NFD180" s="532"/>
      <c r="NFE180" s="533"/>
      <c r="NFF180" s="533"/>
      <c r="NFG180" s="533"/>
      <c r="NFH180" s="533"/>
      <c r="NFI180" s="533"/>
      <c r="NFJ180" s="532"/>
      <c r="NFK180" s="533"/>
      <c r="NFL180" s="533"/>
      <c r="NFM180" s="533"/>
      <c r="NFN180" s="533"/>
      <c r="NFO180" s="533"/>
      <c r="NFP180" s="532"/>
      <c r="NFQ180" s="533"/>
      <c r="NFR180" s="533"/>
      <c r="NFS180" s="533"/>
      <c r="NFT180" s="533"/>
      <c r="NFU180" s="533"/>
      <c r="NFV180" s="532"/>
      <c r="NFW180" s="533"/>
      <c r="NFX180" s="533"/>
      <c r="NFY180" s="533"/>
      <c r="NFZ180" s="533"/>
      <c r="NGA180" s="533"/>
      <c r="NGB180" s="532"/>
      <c r="NGC180" s="533"/>
      <c r="NGD180" s="533"/>
      <c r="NGE180" s="533"/>
      <c r="NGF180" s="533"/>
      <c r="NGG180" s="533"/>
      <c r="NGH180" s="532"/>
      <c r="NGI180" s="533"/>
      <c r="NGJ180" s="533"/>
      <c r="NGK180" s="533"/>
      <c r="NGL180" s="533"/>
      <c r="NGM180" s="533"/>
      <c r="NGN180" s="532"/>
      <c r="NGO180" s="533"/>
      <c r="NGP180" s="533"/>
      <c r="NGQ180" s="533"/>
      <c r="NGR180" s="533"/>
      <c r="NGS180" s="533"/>
      <c r="NGT180" s="532"/>
      <c r="NGU180" s="533"/>
      <c r="NGV180" s="533"/>
      <c r="NGW180" s="533"/>
      <c r="NGX180" s="533"/>
      <c r="NGY180" s="533"/>
      <c r="NGZ180" s="532"/>
      <c r="NHA180" s="533"/>
      <c r="NHB180" s="533"/>
      <c r="NHC180" s="533"/>
      <c r="NHD180" s="533"/>
      <c r="NHE180" s="533"/>
      <c r="NHF180" s="532"/>
      <c r="NHG180" s="533"/>
      <c r="NHH180" s="533"/>
      <c r="NHI180" s="533"/>
      <c r="NHJ180" s="533"/>
      <c r="NHK180" s="533"/>
      <c r="NHL180" s="532"/>
      <c r="NHM180" s="533"/>
      <c r="NHN180" s="533"/>
      <c r="NHO180" s="533"/>
      <c r="NHP180" s="533"/>
      <c r="NHQ180" s="533"/>
      <c r="NHR180" s="532"/>
      <c r="NHS180" s="533"/>
      <c r="NHT180" s="533"/>
      <c r="NHU180" s="533"/>
      <c r="NHV180" s="533"/>
      <c r="NHW180" s="533"/>
      <c r="NHX180" s="532"/>
      <c r="NHY180" s="533"/>
      <c r="NHZ180" s="533"/>
      <c r="NIA180" s="533"/>
      <c r="NIB180" s="533"/>
      <c r="NIC180" s="533"/>
      <c r="NID180" s="532"/>
      <c r="NIE180" s="533"/>
      <c r="NIF180" s="533"/>
      <c r="NIG180" s="533"/>
      <c r="NIH180" s="533"/>
      <c r="NII180" s="533"/>
      <c r="NIJ180" s="532"/>
      <c r="NIK180" s="533"/>
      <c r="NIL180" s="533"/>
      <c r="NIM180" s="533"/>
      <c r="NIN180" s="533"/>
      <c r="NIO180" s="533"/>
      <c r="NIP180" s="532"/>
      <c r="NIQ180" s="533"/>
      <c r="NIR180" s="533"/>
      <c r="NIS180" s="533"/>
      <c r="NIT180" s="533"/>
      <c r="NIU180" s="533"/>
      <c r="NIV180" s="532"/>
      <c r="NIW180" s="533"/>
      <c r="NIX180" s="533"/>
      <c r="NIY180" s="533"/>
      <c r="NIZ180" s="533"/>
      <c r="NJA180" s="533"/>
      <c r="NJB180" s="532"/>
      <c r="NJC180" s="533"/>
      <c r="NJD180" s="533"/>
      <c r="NJE180" s="533"/>
      <c r="NJF180" s="533"/>
      <c r="NJG180" s="533"/>
      <c r="NJH180" s="532"/>
      <c r="NJI180" s="533"/>
      <c r="NJJ180" s="533"/>
      <c r="NJK180" s="533"/>
      <c r="NJL180" s="533"/>
      <c r="NJM180" s="533"/>
      <c r="NJN180" s="532"/>
      <c r="NJO180" s="533"/>
      <c r="NJP180" s="533"/>
      <c r="NJQ180" s="533"/>
      <c r="NJR180" s="533"/>
      <c r="NJS180" s="533"/>
      <c r="NJT180" s="532"/>
      <c r="NJU180" s="533"/>
      <c r="NJV180" s="533"/>
      <c r="NJW180" s="533"/>
      <c r="NJX180" s="533"/>
      <c r="NJY180" s="533"/>
      <c r="NJZ180" s="532"/>
      <c r="NKA180" s="533"/>
      <c r="NKB180" s="533"/>
      <c r="NKC180" s="533"/>
      <c r="NKD180" s="533"/>
      <c r="NKE180" s="533"/>
      <c r="NKF180" s="532"/>
      <c r="NKG180" s="533"/>
      <c r="NKH180" s="533"/>
      <c r="NKI180" s="533"/>
      <c r="NKJ180" s="533"/>
      <c r="NKK180" s="533"/>
      <c r="NKL180" s="532"/>
      <c r="NKM180" s="533"/>
      <c r="NKN180" s="533"/>
      <c r="NKO180" s="533"/>
      <c r="NKP180" s="533"/>
      <c r="NKQ180" s="533"/>
      <c r="NKR180" s="532"/>
      <c r="NKS180" s="533"/>
      <c r="NKT180" s="533"/>
      <c r="NKU180" s="533"/>
      <c r="NKV180" s="533"/>
      <c r="NKW180" s="533"/>
      <c r="NKX180" s="532"/>
      <c r="NKY180" s="533"/>
      <c r="NKZ180" s="533"/>
      <c r="NLA180" s="533"/>
      <c r="NLB180" s="533"/>
      <c r="NLC180" s="533"/>
      <c r="NLD180" s="532"/>
      <c r="NLE180" s="533"/>
      <c r="NLF180" s="533"/>
      <c r="NLG180" s="533"/>
      <c r="NLH180" s="533"/>
      <c r="NLI180" s="533"/>
      <c r="NLJ180" s="532"/>
      <c r="NLK180" s="533"/>
      <c r="NLL180" s="533"/>
      <c r="NLM180" s="533"/>
      <c r="NLN180" s="533"/>
      <c r="NLO180" s="533"/>
      <c r="NLP180" s="532"/>
      <c r="NLQ180" s="533"/>
      <c r="NLR180" s="533"/>
      <c r="NLS180" s="533"/>
      <c r="NLT180" s="533"/>
      <c r="NLU180" s="533"/>
      <c r="NLV180" s="532"/>
      <c r="NLW180" s="533"/>
      <c r="NLX180" s="533"/>
      <c r="NLY180" s="533"/>
      <c r="NLZ180" s="533"/>
      <c r="NMA180" s="533"/>
      <c r="NMB180" s="532"/>
      <c r="NMC180" s="533"/>
      <c r="NMD180" s="533"/>
      <c r="NME180" s="533"/>
      <c r="NMF180" s="533"/>
      <c r="NMG180" s="533"/>
      <c r="NMH180" s="532"/>
      <c r="NMI180" s="533"/>
      <c r="NMJ180" s="533"/>
      <c r="NMK180" s="533"/>
      <c r="NML180" s="533"/>
      <c r="NMM180" s="533"/>
      <c r="NMN180" s="532"/>
      <c r="NMO180" s="533"/>
      <c r="NMP180" s="533"/>
      <c r="NMQ180" s="533"/>
      <c r="NMR180" s="533"/>
      <c r="NMS180" s="533"/>
      <c r="NMT180" s="532"/>
      <c r="NMU180" s="533"/>
      <c r="NMV180" s="533"/>
      <c r="NMW180" s="533"/>
      <c r="NMX180" s="533"/>
      <c r="NMY180" s="533"/>
      <c r="NMZ180" s="532"/>
      <c r="NNA180" s="533"/>
      <c r="NNB180" s="533"/>
      <c r="NNC180" s="533"/>
      <c r="NND180" s="533"/>
      <c r="NNE180" s="533"/>
      <c r="NNF180" s="532"/>
      <c r="NNG180" s="533"/>
      <c r="NNH180" s="533"/>
      <c r="NNI180" s="533"/>
      <c r="NNJ180" s="533"/>
      <c r="NNK180" s="533"/>
      <c r="NNL180" s="532"/>
      <c r="NNM180" s="533"/>
      <c r="NNN180" s="533"/>
      <c r="NNO180" s="533"/>
      <c r="NNP180" s="533"/>
      <c r="NNQ180" s="533"/>
      <c r="NNR180" s="532"/>
      <c r="NNS180" s="533"/>
      <c r="NNT180" s="533"/>
      <c r="NNU180" s="533"/>
      <c r="NNV180" s="533"/>
      <c r="NNW180" s="533"/>
      <c r="NNX180" s="532"/>
      <c r="NNY180" s="533"/>
      <c r="NNZ180" s="533"/>
      <c r="NOA180" s="533"/>
      <c r="NOB180" s="533"/>
      <c r="NOC180" s="533"/>
      <c r="NOD180" s="532"/>
      <c r="NOE180" s="533"/>
      <c r="NOF180" s="533"/>
      <c r="NOG180" s="533"/>
      <c r="NOH180" s="533"/>
      <c r="NOI180" s="533"/>
      <c r="NOJ180" s="532"/>
      <c r="NOK180" s="533"/>
      <c r="NOL180" s="533"/>
      <c r="NOM180" s="533"/>
      <c r="NON180" s="533"/>
      <c r="NOO180" s="533"/>
      <c r="NOP180" s="532"/>
      <c r="NOQ180" s="533"/>
      <c r="NOR180" s="533"/>
      <c r="NOS180" s="533"/>
      <c r="NOT180" s="533"/>
      <c r="NOU180" s="533"/>
      <c r="NOV180" s="532"/>
      <c r="NOW180" s="533"/>
      <c r="NOX180" s="533"/>
      <c r="NOY180" s="533"/>
      <c r="NOZ180" s="533"/>
      <c r="NPA180" s="533"/>
      <c r="NPB180" s="532"/>
      <c r="NPC180" s="533"/>
      <c r="NPD180" s="533"/>
      <c r="NPE180" s="533"/>
      <c r="NPF180" s="533"/>
      <c r="NPG180" s="533"/>
      <c r="NPH180" s="532"/>
      <c r="NPI180" s="533"/>
      <c r="NPJ180" s="533"/>
      <c r="NPK180" s="533"/>
      <c r="NPL180" s="533"/>
      <c r="NPM180" s="533"/>
      <c r="NPN180" s="532"/>
      <c r="NPO180" s="533"/>
      <c r="NPP180" s="533"/>
      <c r="NPQ180" s="533"/>
      <c r="NPR180" s="533"/>
      <c r="NPS180" s="533"/>
      <c r="NPT180" s="532"/>
      <c r="NPU180" s="533"/>
      <c r="NPV180" s="533"/>
      <c r="NPW180" s="533"/>
      <c r="NPX180" s="533"/>
      <c r="NPY180" s="533"/>
      <c r="NPZ180" s="532"/>
      <c r="NQA180" s="533"/>
      <c r="NQB180" s="533"/>
      <c r="NQC180" s="533"/>
      <c r="NQD180" s="533"/>
      <c r="NQE180" s="533"/>
      <c r="NQF180" s="532"/>
      <c r="NQG180" s="533"/>
      <c r="NQH180" s="533"/>
      <c r="NQI180" s="533"/>
      <c r="NQJ180" s="533"/>
      <c r="NQK180" s="533"/>
      <c r="NQL180" s="532"/>
      <c r="NQM180" s="533"/>
      <c r="NQN180" s="533"/>
      <c r="NQO180" s="533"/>
      <c r="NQP180" s="533"/>
      <c r="NQQ180" s="533"/>
      <c r="NQR180" s="532"/>
      <c r="NQS180" s="533"/>
      <c r="NQT180" s="533"/>
      <c r="NQU180" s="533"/>
      <c r="NQV180" s="533"/>
      <c r="NQW180" s="533"/>
      <c r="NQX180" s="532"/>
      <c r="NQY180" s="533"/>
      <c r="NQZ180" s="533"/>
      <c r="NRA180" s="533"/>
      <c r="NRB180" s="533"/>
      <c r="NRC180" s="533"/>
      <c r="NRD180" s="532"/>
      <c r="NRE180" s="533"/>
      <c r="NRF180" s="533"/>
      <c r="NRG180" s="533"/>
      <c r="NRH180" s="533"/>
      <c r="NRI180" s="533"/>
      <c r="NRJ180" s="532"/>
      <c r="NRK180" s="533"/>
      <c r="NRL180" s="533"/>
      <c r="NRM180" s="533"/>
      <c r="NRN180" s="533"/>
      <c r="NRO180" s="533"/>
      <c r="NRP180" s="532"/>
      <c r="NRQ180" s="533"/>
      <c r="NRR180" s="533"/>
      <c r="NRS180" s="533"/>
      <c r="NRT180" s="533"/>
      <c r="NRU180" s="533"/>
      <c r="NRV180" s="532"/>
      <c r="NRW180" s="533"/>
      <c r="NRX180" s="533"/>
      <c r="NRY180" s="533"/>
      <c r="NRZ180" s="533"/>
      <c r="NSA180" s="533"/>
      <c r="NSB180" s="532"/>
      <c r="NSC180" s="533"/>
      <c r="NSD180" s="533"/>
      <c r="NSE180" s="533"/>
      <c r="NSF180" s="533"/>
      <c r="NSG180" s="533"/>
      <c r="NSH180" s="532"/>
      <c r="NSI180" s="533"/>
      <c r="NSJ180" s="533"/>
      <c r="NSK180" s="533"/>
      <c r="NSL180" s="533"/>
      <c r="NSM180" s="533"/>
      <c r="NSN180" s="532"/>
      <c r="NSO180" s="533"/>
      <c r="NSP180" s="533"/>
      <c r="NSQ180" s="533"/>
      <c r="NSR180" s="533"/>
      <c r="NSS180" s="533"/>
      <c r="NST180" s="532"/>
      <c r="NSU180" s="533"/>
      <c r="NSV180" s="533"/>
      <c r="NSW180" s="533"/>
      <c r="NSX180" s="533"/>
      <c r="NSY180" s="533"/>
      <c r="NSZ180" s="532"/>
      <c r="NTA180" s="533"/>
      <c r="NTB180" s="533"/>
      <c r="NTC180" s="533"/>
      <c r="NTD180" s="533"/>
      <c r="NTE180" s="533"/>
      <c r="NTF180" s="532"/>
      <c r="NTG180" s="533"/>
      <c r="NTH180" s="533"/>
      <c r="NTI180" s="533"/>
      <c r="NTJ180" s="533"/>
      <c r="NTK180" s="533"/>
      <c r="NTL180" s="532"/>
      <c r="NTM180" s="533"/>
      <c r="NTN180" s="533"/>
      <c r="NTO180" s="533"/>
      <c r="NTP180" s="533"/>
      <c r="NTQ180" s="533"/>
      <c r="NTR180" s="532"/>
      <c r="NTS180" s="533"/>
      <c r="NTT180" s="533"/>
      <c r="NTU180" s="533"/>
      <c r="NTV180" s="533"/>
      <c r="NTW180" s="533"/>
      <c r="NTX180" s="532"/>
      <c r="NTY180" s="533"/>
      <c r="NTZ180" s="533"/>
      <c r="NUA180" s="533"/>
      <c r="NUB180" s="533"/>
      <c r="NUC180" s="533"/>
      <c r="NUD180" s="532"/>
      <c r="NUE180" s="533"/>
      <c r="NUF180" s="533"/>
      <c r="NUG180" s="533"/>
      <c r="NUH180" s="533"/>
      <c r="NUI180" s="533"/>
      <c r="NUJ180" s="532"/>
      <c r="NUK180" s="533"/>
      <c r="NUL180" s="533"/>
      <c r="NUM180" s="533"/>
      <c r="NUN180" s="533"/>
      <c r="NUO180" s="533"/>
      <c r="NUP180" s="532"/>
      <c r="NUQ180" s="533"/>
      <c r="NUR180" s="533"/>
      <c r="NUS180" s="533"/>
      <c r="NUT180" s="533"/>
      <c r="NUU180" s="533"/>
      <c r="NUV180" s="532"/>
      <c r="NUW180" s="533"/>
      <c r="NUX180" s="533"/>
      <c r="NUY180" s="533"/>
      <c r="NUZ180" s="533"/>
      <c r="NVA180" s="533"/>
      <c r="NVB180" s="532"/>
      <c r="NVC180" s="533"/>
      <c r="NVD180" s="533"/>
      <c r="NVE180" s="533"/>
      <c r="NVF180" s="533"/>
      <c r="NVG180" s="533"/>
      <c r="NVH180" s="532"/>
      <c r="NVI180" s="533"/>
      <c r="NVJ180" s="533"/>
      <c r="NVK180" s="533"/>
      <c r="NVL180" s="533"/>
      <c r="NVM180" s="533"/>
      <c r="NVN180" s="532"/>
      <c r="NVO180" s="533"/>
      <c r="NVP180" s="533"/>
      <c r="NVQ180" s="533"/>
      <c r="NVR180" s="533"/>
      <c r="NVS180" s="533"/>
      <c r="NVT180" s="532"/>
      <c r="NVU180" s="533"/>
      <c r="NVV180" s="533"/>
      <c r="NVW180" s="533"/>
      <c r="NVX180" s="533"/>
      <c r="NVY180" s="533"/>
      <c r="NVZ180" s="532"/>
      <c r="NWA180" s="533"/>
      <c r="NWB180" s="533"/>
      <c r="NWC180" s="533"/>
      <c r="NWD180" s="533"/>
      <c r="NWE180" s="533"/>
      <c r="NWF180" s="532"/>
      <c r="NWG180" s="533"/>
      <c r="NWH180" s="533"/>
      <c r="NWI180" s="533"/>
      <c r="NWJ180" s="533"/>
      <c r="NWK180" s="533"/>
      <c r="NWL180" s="532"/>
      <c r="NWM180" s="533"/>
      <c r="NWN180" s="533"/>
      <c r="NWO180" s="533"/>
      <c r="NWP180" s="533"/>
      <c r="NWQ180" s="533"/>
      <c r="NWR180" s="532"/>
      <c r="NWS180" s="533"/>
      <c r="NWT180" s="533"/>
      <c r="NWU180" s="533"/>
      <c r="NWV180" s="533"/>
      <c r="NWW180" s="533"/>
      <c r="NWX180" s="532"/>
      <c r="NWY180" s="533"/>
      <c r="NWZ180" s="533"/>
      <c r="NXA180" s="533"/>
      <c r="NXB180" s="533"/>
      <c r="NXC180" s="533"/>
      <c r="NXD180" s="532"/>
      <c r="NXE180" s="533"/>
      <c r="NXF180" s="533"/>
      <c r="NXG180" s="533"/>
      <c r="NXH180" s="533"/>
      <c r="NXI180" s="533"/>
      <c r="NXJ180" s="532"/>
      <c r="NXK180" s="533"/>
      <c r="NXL180" s="533"/>
      <c r="NXM180" s="533"/>
      <c r="NXN180" s="533"/>
      <c r="NXO180" s="533"/>
      <c r="NXP180" s="532"/>
      <c r="NXQ180" s="533"/>
      <c r="NXR180" s="533"/>
      <c r="NXS180" s="533"/>
      <c r="NXT180" s="533"/>
      <c r="NXU180" s="533"/>
      <c r="NXV180" s="532"/>
      <c r="NXW180" s="533"/>
      <c r="NXX180" s="533"/>
      <c r="NXY180" s="533"/>
      <c r="NXZ180" s="533"/>
      <c r="NYA180" s="533"/>
      <c r="NYB180" s="532"/>
      <c r="NYC180" s="533"/>
      <c r="NYD180" s="533"/>
      <c r="NYE180" s="533"/>
      <c r="NYF180" s="533"/>
      <c r="NYG180" s="533"/>
      <c r="NYH180" s="532"/>
      <c r="NYI180" s="533"/>
      <c r="NYJ180" s="533"/>
      <c r="NYK180" s="533"/>
      <c r="NYL180" s="533"/>
      <c r="NYM180" s="533"/>
      <c r="NYN180" s="532"/>
      <c r="NYO180" s="533"/>
      <c r="NYP180" s="533"/>
      <c r="NYQ180" s="533"/>
      <c r="NYR180" s="533"/>
      <c r="NYS180" s="533"/>
      <c r="NYT180" s="532"/>
      <c r="NYU180" s="533"/>
      <c r="NYV180" s="533"/>
      <c r="NYW180" s="533"/>
      <c r="NYX180" s="533"/>
      <c r="NYY180" s="533"/>
      <c r="NYZ180" s="532"/>
      <c r="NZA180" s="533"/>
      <c r="NZB180" s="533"/>
      <c r="NZC180" s="533"/>
      <c r="NZD180" s="533"/>
      <c r="NZE180" s="533"/>
      <c r="NZF180" s="532"/>
      <c r="NZG180" s="533"/>
      <c r="NZH180" s="533"/>
      <c r="NZI180" s="533"/>
      <c r="NZJ180" s="533"/>
      <c r="NZK180" s="533"/>
      <c r="NZL180" s="532"/>
      <c r="NZM180" s="533"/>
      <c r="NZN180" s="533"/>
      <c r="NZO180" s="533"/>
      <c r="NZP180" s="533"/>
      <c r="NZQ180" s="533"/>
      <c r="NZR180" s="532"/>
      <c r="NZS180" s="533"/>
      <c r="NZT180" s="533"/>
      <c r="NZU180" s="533"/>
      <c r="NZV180" s="533"/>
      <c r="NZW180" s="533"/>
      <c r="NZX180" s="532"/>
      <c r="NZY180" s="533"/>
      <c r="NZZ180" s="533"/>
      <c r="OAA180" s="533"/>
      <c r="OAB180" s="533"/>
      <c r="OAC180" s="533"/>
      <c r="OAD180" s="532"/>
      <c r="OAE180" s="533"/>
      <c r="OAF180" s="533"/>
      <c r="OAG180" s="533"/>
      <c r="OAH180" s="533"/>
      <c r="OAI180" s="533"/>
      <c r="OAJ180" s="532"/>
      <c r="OAK180" s="533"/>
      <c r="OAL180" s="533"/>
      <c r="OAM180" s="533"/>
      <c r="OAN180" s="533"/>
      <c r="OAO180" s="533"/>
      <c r="OAP180" s="532"/>
      <c r="OAQ180" s="533"/>
      <c r="OAR180" s="533"/>
      <c r="OAS180" s="533"/>
      <c r="OAT180" s="533"/>
      <c r="OAU180" s="533"/>
      <c r="OAV180" s="532"/>
      <c r="OAW180" s="533"/>
      <c r="OAX180" s="533"/>
      <c r="OAY180" s="533"/>
      <c r="OAZ180" s="533"/>
      <c r="OBA180" s="533"/>
      <c r="OBB180" s="532"/>
      <c r="OBC180" s="533"/>
      <c r="OBD180" s="533"/>
      <c r="OBE180" s="533"/>
      <c r="OBF180" s="533"/>
      <c r="OBG180" s="533"/>
      <c r="OBH180" s="532"/>
      <c r="OBI180" s="533"/>
      <c r="OBJ180" s="533"/>
      <c r="OBK180" s="533"/>
      <c r="OBL180" s="533"/>
      <c r="OBM180" s="533"/>
      <c r="OBN180" s="532"/>
      <c r="OBO180" s="533"/>
      <c r="OBP180" s="533"/>
      <c r="OBQ180" s="533"/>
      <c r="OBR180" s="533"/>
      <c r="OBS180" s="533"/>
      <c r="OBT180" s="532"/>
      <c r="OBU180" s="533"/>
      <c r="OBV180" s="533"/>
      <c r="OBW180" s="533"/>
      <c r="OBX180" s="533"/>
      <c r="OBY180" s="533"/>
      <c r="OBZ180" s="532"/>
      <c r="OCA180" s="533"/>
      <c r="OCB180" s="533"/>
      <c r="OCC180" s="533"/>
      <c r="OCD180" s="533"/>
      <c r="OCE180" s="533"/>
      <c r="OCF180" s="532"/>
      <c r="OCG180" s="533"/>
      <c r="OCH180" s="533"/>
      <c r="OCI180" s="533"/>
      <c r="OCJ180" s="533"/>
      <c r="OCK180" s="533"/>
      <c r="OCL180" s="532"/>
      <c r="OCM180" s="533"/>
      <c r="OCN180" s="533"/>
      <c r="OCO180" s="533"/>
      <c r="OCP180" s="533"/>
      <c r="OCQ180" s="533"/>
      <c r="OCR180" s="532"/>
      <c r="OCS180" s="533"/>
      <c r="OCT180" s="533"/>
      <c r="OCU180" s="533"/>
      <c r="OCV180" s="533"/>
      <c r="OCW180" s="533"/>
      <c r="OCX180" s="532"/>
      <c r="OCY180" s="533"/>
      <c r="OCZ180" s="533"/>
      <c r="ODA180" s="533"/>
      <c r="ODB180" s="533"/>
      <c r="ODC180" s="533"/>
      <c r="ODD180" s="532"/>
      <c r="ODE180" s="533"/>
      <c r="ODF180" s="533"/>
      <c r="ODG180" s="533"/>
      <c r="ODH180" s="533"/>
      <c r="ODI180" s="533"/>
      <c r="ODJ180" s="532"/>
      <c r="ODK180" s="533"/>
      <c r="ODL180" s="533"/>
      <c r="ODM180" s="533"/>
      <c r="ODN180" s="533"/>
      <c r="ODO180" s="533"/>
      <c r="ODP180" s="532"/>
      <c r="ODQ180" s="533"/>
      <c r="ODR180" s="533"/>
      <c r="ODS180" s="533"/>
      <c r="ODT180" s="533"/>
      <c r="ODU180" s="533"/>
      <c r="ODV180" s="532"/>
      <c r="ODW180" s="533"/>
      <c r="ODX180" s="533"/>
      <c r="ODY180" s="533"/>
      <c r="ODZ180" s="533"/>
      <c r="OEA180" s="533"/>
      <c r="OEB180" s="532"/>
      <c r="OEC180" s="533"/>
      <c r="OED180" s="533"/>
      <c r="OEE180" s="533"/>
      <c r="OEF180" s="533"/>
      <c r="OEG180" s="533"/>
      <c r="OEH180" s="532"/>
      <c r="OEI180" s="533"/>
      <c r="OEJ180" s="533"/>
      <c r="OEK180" s="533"/>
      <c r="OEL180" s="533"/>
      <c r="OEM180" s="533"/>
      <c r="OEN180" s="532"/>
      <c r="OEO180" s="533"/>
      <c r="OEP180" s="533"/>
      <c r="OEQ180" s="533"/>
      <c r="OER180" s="533"/>
      <c r="OES180" s="533"/>
      <c r="OET180" s="532"/>
      <c r="OEU180" s="533"/>
      <c r="OEV180" s="533"/>
      <c r="OEW180" s="533"/>
      <c r="OEX180" s="533"/>
      <c r="OEY180" s="533"/>
      <c r="OEZ180" s="532"/>
      <c r="OFA180" s="533"/>
      <c r="OFB180" s="533"/>
      <c r="OFC180" s="533"/>
      <c r="OFD180" s="533"/>
      <c r="OFE180" s="533"/>
      <c r="OFF180" s="532"/>
      <c r="OFG180" s="533"/>
      <c r="OFH180" s="533"/>
      <c r="OFI180" s="533"/>
      <c r="OFJ180" s="533"/>
      <c r="OFK180" s="533"/>
      <c r="OFL180" s="532"/>
      <c r="OFM180" s="533"/>
      <c r="OFN180" s="533"/>
      <c r="OFO180" s="533"/>
      <c r="OFP180" s="533"/>
      <c r="OFQ180" s="533"/>
      <c r="OFR180" s="532"/>
      <c r="OFS180" s="533"/>
      <c r="OFT180" s="533"/>
      <c r="OFU180" s="533"/>
      <c r="OFV180" s="533"/>
      <c r="OFW180" s="533"/>
      <c r="OFX180" s="532"/>
      <c r="OFY180" s="533"/>
      <c r="OFZ180" s="533"/>
      <c r="OGA180" s="533"/>
      <c r="OGB180" s="533"/>
      <c r="OGC180" s="533"/>
      <c r="OGD180" s="532"/>
      <c r="OGE180" s="533"/>
      <c r="OGF180" s="533"/>
      <c r="OGG180" s="533"/>
      <c r="OGH180" s="533"/>
      <c r="OGI180" s="533"/>
      <c r="OGJ180" s="532"/>
      <c r="OGK180" s="533"/>
      <c r="OGL180" s="533"/>
      <c r="OGM180" s="533"/>
      <c r="OGN180" s="533"/>
      <c r="OGO180" s="533"/>
      <c r="OGP180" s="532"/>
      <c r="OGQ180" s="533"/>
      <c r="OGR180" s="533"/>
      <c r="OGS180" s="533"/>
      <c r="OGT180" s="533"/>
      <c r="OGU180" s="533"/>
      <c r="OGV180" s="532"/>
      <c r="OGW180" s="533"/>
      <c r="OGX180" s="533"/>
      <c r="OGY180" s="533"/>
      <c r="OGZ180" s="533"/>
      <c r="OHA180" s="533"/>
      <c r="OHB180" s="532"/>
      <c r="OHC180" s="533"/>
      <c r="OHD180" s="533"/>
      <c r="OHE180" s="533"/>
      <c r="OHF180" s="533"/>
      <c r="OHG180" s="533"/>
      <c r="OHH180" s="532"/>
      <c r="OHI180" s="533"/>
      <c r="OHJ180" s="533"/>
      <c r="OHK180" s="533"/>
      <c r="OHL180" s="533"/>
      <c r="OHM180" s="533"/>
      <c r="OHN180" s="532"/>
      <c r="OHO180" s="533"/>
      <c r="OHP180" s="533"/>
      <c r="OHQ180" s="533"/>
      <c r="OHR180" s="533"/>
      <c r="OHS180" s="533"/>
      <c r="OHT180" s="532"/>
      <c r="OHU180" s="533"/>
      <c r="OHV180" s="533"/>
      <c r="OHW180" s="533"/>
      <c r="OHX180" s="533"/>
      <c r="OHY180" s="533"/>
      <c r="OHZ180" s="532"/>
      <c r="OIA180" s="533"/>
      <c r="OIB180" s="533"/>
      <c r="OIC180" s="533"/>
      <c r="OID180" s="533"/>
      <c r="OIE180" s="533"/>
      <c r="OIF180" s="532"/>
      <c r="OIG180" s="533"/>
      <c r="OIH180" s="533"/>
      <c r="OII180" s="533"/>
      <c r="OIJ180" s="533"/>
      <c r="OIK180" s="533"/>
      <c r="OIL180" s="532"/>
      <c r="OIM180" s="533"/>
      <c r="OIN180" s="533"/>
      <c r="OIO180" s="533"/>
      <c r="OIP180" s="533"/>
      <c r="OIQ180" s="533"/>
      <c r="OIR180" s="532"/>
      <c r="OIS180" s="533"/>
      <c r="OIT180" s="533"/>
      <c r="OIU180" s="533"/>
      <c r="OIV180" s="533"/>
      <c r="OIW180" s="533"/>
      <c r="OIX180" s="532"/>
      <c r="OIY180" s="533"/>
      <c r="OIZ180" s="533"/>
      <c r="OJA180" s="533"/>
      <c r="OJB180" s="533"/>
      <c r="OJC180" s="533"/>
      <c r="OJD180" s="532"/>
      <c r="OJE180" s="533"/>
      <c r="OJF180" s="533"/>
      <c r="OJG180" s="533"/>
      <c r="OJH180" s="533"/>
      <c r="OJI180" s="533"/>
      <c r="OJJ180" s="532"/>
      <c r="OJK180" s="533"/>
      <c r="OJL180" s="533"/>
      <c r="OJM180" s="533"/>
      <c r="OJN180" s="533"/>
      <c r="OJO180" s="533"/>
      <c r="OJP180" s="532"/>
      <c r="OJQ180" s="533"/>
      <c r="OJR180" s="533"/>
      <c r="OJS180" s="533"/>
      <c r="OJT180" s="533"/>
      <c r="OJU180" s="533"/>
      <c r="OJV180" s="532"/>
      <c r="OJW180" s="533"/>
      <c r="OJX180" s="533"/>
      <c r="OJY180" s="533"/>
      <c r="OJZ180" s="533"/>
      <c r="OKA180" s="533"/>
      <c r="OKB180" s="532"/>
      <c r="OKC180" s="533"/>
      <c r="OKD180" s="533"/>
      <c r="OKE180" s="533"/>
      <c r="OKF180" s="533"/>
      <c r="OKG180" s="533"/>
      <c r="OKH180" s="532"/>
      <c r="OKI180" s="533"/>
      <c r="OKJ180" s="533"/>
      <c r="OKK180" s="533"/>
      <c r="OKL180" s="533"/>
      <c r="OKM180" s="533"/>
      <c r="OKN180" s="532"/>
      <c r="OKO180" s="533"/>
      <c r="OKP180" s="533"/>
      <c r="OKQ180" s="533"/>
      <c r="OKR180" s="533"/>
      <c r="OKS180" s="533"/>
      <c r="OKT180" s="532"/>
      <c r="OKU180" s="533"/>
      <c r="OKV180" s="533"/>
      <c r="OKW180" s="533"/>
      <c r="OKX180" s="533"/>
      <c r="OKY180" s="533"/>
      <c r="OKZ180" s="532"/>
      <c r="OLA180" s="533"/>
      <c r="OLB180" s="533"/>
      <c r="OLC180" s="533"/>
      <c r="OLD180" s="533"/>
      <c r="OLE180" s="533"/>
      <c r="OLF180" s="532"/>
      <c r="OLG180" s="533"/>
      <c r="OLH180" s="533"/>
      <c r="OLI180" s="533"/>
      <c r="OLJ180" s="533"/>
      <c r="OLK180" s="533"/>
      <c r="OLL180" s="532"/>
      <c r="OLM180" s="533"/>
      <c r="OLN180" s="533"/>
      <c r="OLO180" s="533"/>
      <c r="OLP180" s="533"/>
      <c r="OLQ180" s="533"/>
      <c r="OLR180" s="532"/>
      <c r="OLS180" s="533"/>
      <c r="OLT180" s="533"/>
      <c r="OLU180" s="533"/>
      <c r="OLV180" s="533"/>
      <c r="OLW180" s="533"/>
      <c r="OLX180" s="532"/>
      <c r="OLY180" s="533"/>
      <c r="OLZ180" s="533"/>
      <c r="OMA180" s="533"/>
      <c r="OMB180" s="533"/>
      <c r="OMC180" s="533"/>
      <c r="OMD180" s="532"/>
      <c r="OME180" s="533"/>
      <c r="OMF180" s="533"/>
      <c r="OMG180" s="533"/>
      <c r="OMH180" s="533"/>
      <c r="OMI180" s="533"/>
      <c r="OMJ180" s="532"/>
      <c r="OMK180" s="533"/>
      <c r="OML180" s="533"/>
      <c r="OMM180" s="533"/>
      <c r="OMN180" s="533"/>
      <c r="OMO180" s="533"/>
      <c r="OMP180" s="532"/>
      <c r="OMQ180" s="533"/>
      <c r="OMR180" s="533"/>
      <c r="OMS180" s="533"/>
      <c r="OMT180" s="533"/>
      <c r="OMU180" s="533"/>
      <c r="OMV180" s="532"/>
      <c r="OMW180" s="533"/>
      <c r="OMX180" s="533"/>
      <c r="OMY180" s="533"/>
      <c r="OMZ180" s="533"/>
      <c r="ONA180" s="533"/>
      <c r="ONB180" s="532"/>
      <c r="ONC180" s="533"/>
      <c r="OND180" s="533"/>
      <c r="ONE180" s="533"/>
      <c r="ONF180" s="533"/>
      <c r="ONG180" s="533"/>
      <c r="ONH180" s="532"/>
      <c r="ONI180" s="533"/>
      <c r="ONJ180" s="533"/>
      <c r="ONK180" s="533"/>
      <c r="ONL180" s="533"/>
      <c r="ONM180" s="533"/>
      <c r="ONN180" s="532"/>
      <c r="ONO180" s="533"/>
      <c r="ONP180" s="533"/>
      <c r="ONQ180" s="533"/>
      <c r="ONR180" s="533"/>
      <c r="ONS180" s="533"/>
      <c r="ONT180" s="532"/>
      <c r="ONU180" s="533"/>
      <c r="ONV180" s="533"/>
      <c r="ONW180" s="533"/>
      <c r="ONX180" s="533"/>
      <c r="ONY180" s="533"/>
      <c r="ONZ180" s="532"/>
      <c r="OOA180" s="533"/>
      <c r="OOB180" s="533"/>
      <c r="OOC180" s="533"/>
      <c r="OOD180" s="533"/>
      <c r="OOE180" s="533"/>
      <c r="OOF180" s="532"/>
      <c r="OOG180" s="533"/>
      <c r="OOH180" s="533"/>
      <c r="OOI180" s="533"/>
      <c r="OOJ180" s="533"/>
      <c r="OOK180" s="533"/>
      <c r="OOL180" s="532"/>
      <c r="OOM180" s="533"/>
      <c r="OON180" s="533"/>
      <c r="OOO180" s="533"/>
      <c r="OOP180" s="533"/>
      <c r="OOQ180" s="533"/>
      <c r="OOR180" s="532"/>
      <c r="OOS180" s="533"/>
      <c r="OOT180" s="533"/>
      <c r="OOU180" s="533"/>
      <c r="OOV180" s="533"/>
      <c r="OOW180" s="533"/>
      <c r="OOX180" s="532"/>
      <c r="OOY180" s="533"/>
      <c r="OOZ180" s="533"/>
      <c r="OPA180" s="533"/>
      <c r="OPB180" s="533"/>
      <c r="OPC180" s="533"/>
      <c r="OPD180" s="532"/>
      <c r="OPE180" s="533"/>
      <c r="OPF180" s="533"/>
      <c r="OPG180" s="533"/>
      <c r="OPH180" s="533"/>
      <c r="OPI180" s="533"/>
      <c r="OPJ180" s="532"/>
      <c r="OPK180" s="533"/>
      <c r="OPL180" s="533"/>
      <c r="OPM180" s="533"/>
      <c r="OPN180" s="533"/>
      <c r="OPO180" s="533"/>
      <c r="OPP180" s="532"/>
      <c r="OPQ180" s="533"/>
      <c r="OPR180" s="533"/>
      <c r="OPS180" s="533"/>
      <c r="OPT180" s="533"/>
      <c r="OPU180" s="533"/>
      <c r="OPV180" s="532"/>
      <c r="OPW180" s="533"/>
      <c r="OPX180" s="533"/>
      <c r="OPY180" s="533"/>
      <c r="OPZ180" s="533"/>
      <c r="OQA180" s="533"/>
      <c r="OQB180" s="532"/>
      <c r="OQC180" s="533"/>
      <c r="OQD180" s="533"/>
      <c r="OQE180" s="533"/>
      <c r="OQF180" s="533"/>
      <c r="OQG180" s="533"/>
      <c r="OQH180" s="532"/>
      <c r="OQI180" s="533"/>
      <c r="OQJ180" s="533"/>
      <c r="OQK180" s="533"/>
      <c r="OQL180" s="533"/>
      <c r="OQM180" s="533"/>
      <c r="OQN180" s="532"/>
      <c r="OQO180" s="533"/>
      <c r="OQP180" s="533"/>
      <c r="OQQ180" s="533"/>
      <c r="OQR180" s="533"/>
      <c r="OQS180" s="533"/>
      <c r="OQT180" s="532"/>
      <c r="OQU180" s="533"/>
      <c r="OQV180" s="533"/>
      <c r="OQW180" s="533"/>
      <c r="OQX180" s="533"/>
      <c r="OQY180" s="533"/>
      <c r="OQZ180" s="532"/>
      <c r="ORA180" s="533"/>
      <c r="ORB180" s="533"/>
      <c r="ORC180" s="533"/>
      <c r="ORD180" s="533"/>
      <c r="ORE180" s="533"/>
      <c r="ORF180" s="532"/>
      <c r="ORG180" s="533"/>
      <c r="ORH180" s="533"/>
      <c r="ORI180" s="533"/>
      <c r="ORJ180" s="533"/>
      <c r="ORK180" s="533"/>
      <c r="ORL180" s="532"/>
      <c r="ORM180" s="533"/>
      <c r="ORN180" s="533"/>
      <c r="ORO180" s="533"/>
      <c r="ORP180" s="533"/>
      <c r="ORQ180" s="533"/>
      <c r="ORR180" s="532"/>
      <c r="ORS180" s="533"/>
      <c r="ORT180" s="533"/>
      <c r="ORU180" s="533"/>
      <c r="ORV180" s="533"/>
      <c r="ORW180" s="533"/>
      <c r="ORX180" s="532"/>
      <c r="ORY180" s="533"/>
      <c r="ORZ180" s="533"/>
      <c r="OSA180" s="533"/>
      <c r="OSB180" s="533"/>
      <c r="OSC180" s="533"/>
      <c r="OSD180" s="532"/>
      <c r="OSE180" s="533"/>
      <c r="OSF180" s="533"/>
      <c r="OSG180" s="533"/>
      <c r="OSH180" s="533"/>
      <c r="OSI180" s="533"/>
      <c r="OSJ180" s="532"/>
      <c r="OSK180" s="533"/>
      <c r="OSL180" s="533"/>
      <c r="OSM180" s="533"/>
      <c r="OSN180" s="533"/>
      <c r="OSO180" s="533"/>
      <c r="OSP180" s="532"/>
      <c r="OSQ180" s="533"/>
      <c r="OSR180" s="533"/>
      <c r="OSS180" s="533"/>
      <c r="OST180" s="533"/>
      <c r="OSU180" s="533"/>
      <c r="OSV180" s="532"/>
      <c r="OSW180" s="533"/>
      <c r="OSX180" s="533"/>
      <c r="OSY180" s="533"/>
      <c r="OSZ180" s="533"/>
      <c r="OTA180" s="533"/>
      <c r="OTB180" s="532"/>
      <c r="OTC180" s="533"/>
      <c r="OTD180" s="533"/>
      <c r="OTE180" s="533"/>
      <c r="OTF180" s="533"/>
      <c r="OTG180" s="533"/>
      <c r="OTH180" s="532"/>
      <c r="OTI180" s="533"/>
      <c r="OTJ180" s="533"/>
      <c r="OTK180" s="533"/>
      <c r="OTL180" s="533"/>
      <c r="OTM180" s="533"/>
      <c r="OTN180" s="532"/>
      <c r="OTO180" s="533"/>
      <c r="OTP180" s="533"/>
      <c r="OTQ180" s="533"/>
      <c r="OTR180" s="533"/>
      <c r="OTS180" s="533"/>
      <c r="OTT180" s="532"/>
      <c r="OTU180" s="533"/>
      <c r="OTV180" s="533"/>
      <c r="OTW180" s="533"/>
      <c r="OTX180" s="533"/>
      <c r="OTY180" s="533"/>
      <c r="OTZ180" s="532"/>
      <c r="OUA180" s="533"/>
      <c r="OUB180" s="533"/>
      <c r="OUC180" s="533"/>
      <c r="OUD180" s="533"/>
      <c r="OUE180" s="533"/>
      <c r="OUF180" s="532"/>
      <c r="OUG180" s="533"/>
      <c r="OUH180" s="533"/>
      <c r="OUI180" s="533"/>
      <c r="OUJ180" s="533"/>
      <c r="OUK180" s="533"/>
      <c r="OUL180" s="532"/>
      <c r="OUM180" s="533"/>
      <c r="OUN180" s="533"/>
      <c r="OUO180" s="533"/>
      <c r="OUP180" s="533"/>
      <c r="OUQ180" s="533"/>
      <c r="OUR180" s="532"/>
      <c r="OUS180" s="533"/>
      <c r="OUT180" s="533"/>
      <c r="OUU180" s="533"/>
      <c r="OUV180" s="533"/>
      <c r="OUW180" s="533"/>
      <c r="OUX180" s="532"/>
      <c r="OUY180" s="533"/>
      <c r="OUZ180" s="533"/>
      <c r="OVA180" s="533"/>
      <c r="OVB180" s="533"/>
      <c r="OVC180" s="533"/>
      <c r="OVD180" s="532"/>
      <c r="OVE180" s="533"/>
      <c r="OVF180" s="533"/>
      <c r="OVG180" s="533"/>
      <c r="OVH180" s="533"/>
      <c r="OVI180" s="533"/>
      <c r="OVJ180" s="532"/>
      <c r="OVK180" s="533"/>
      <c r="OVL180" s="533"/>
      <c r="OVM180" s="533"/>
      <c r="OVN180" s="533"/>
      <c r="OVO180" s="533"/>
      <c r="OVP180" s="532"/>
      <c r="OVQ180" s="533"/>
      <c r="OVR180" s="533"/>
      <c r="OVS180" s="533"/>
      <c r="OVT180" s="533"/>
      <c r="OVU180" s="533"/>
      <c r="OVV180" s="532"/>
      <c r="OVW180" s="533"/>
      <c r="OVX180" s="533"/>
      <c r="OVY180" s="533"/>
      <c r="OVZ180" s="533"/>
      <c r="OWA180" s="533"/>
      <c r="OWB180" s="532"/>
      <c r="OWC180" s="533"/>
      <c r="OWD180" s="533"/>
      <c r="OWE180" s="533"/>
      <c r="OWF180" s="533"/>
      <c r="OWG180" s="533"/>
      <c r="OWH180" s="532"/>
      <c r="OWI180" s="533"/>
      <c r="OWJ180" s="533"/>
      <c r="OWK180" s="533"/>
      <c r="OWL180" s="533"/>
      <c r="OWM180" s="533"/>
      <c r="OWN180" s="532"/>
      <c r="OWO180" s="533"/>
      <c r="OWP180" s="533"/>
      <c r="OWQ180" s="533"/>
      <c r="OWR180" s="533"/>
      <c r="OWS180" s="533"/>
      <c r="OWT180" s="532"/>
      <c r="OWU180" s="533"/>
      <c r="OWV180" s="533"/>
      <c r="OWW180" s="533"/>
      <c r="OWX180" s="533"/>
      <c r="OWY180" s="533"/>
      <c r="OWZ180" s="532"/>
      <c r="OXA180" s="533"/>
      <c r="OXB180" s="533"/>
      <c r="OXC180" s="533"/>
      <c r="OXD180" s="533"/>
      <c r="OXE180" s="533"/>
      <c r="OXF180" s="532"/>
      <c r="OXG180" s="533"/>
      <c r="OXH180" s="533"/>
      <c r="OXI180" s="533"/>
      <c r="OXJ180" s="533"/>
      <c r="OXK180" s="533"/>
      <c r="OXL180" s="532"/>
      <c r="OXM180" s="533"/>
      <c r="OXN180" s="533"/>
      <c r="OXO180" s="533"/>
      <c r="OXP180" s="533"/>
      <c r="OXQ180" s="533"/>
      <c r="OXR180" s="532"/>
      <c r="OXS180" s="533"/>
      <c r="OXT180" s="533"/>
      <c r="OXU180" s="533"/>
      <c r="OXV180" s="533"/>
      <c r="OXW180" s="533"/>
      <c r="OXX180" s="532"/>
      <c r="OXY180" s="533"/>
      <c r="OXZ180" s="533"/>
      <c r="OYA180" s="533"/>
      <c r="OYB180" s="533"/>
      <c r="OYC180" s="533"/>
      <c r="OYD180" s="532"/>
      <c r="OYE180" s="533"/>
      <c r="OYF180" s="533"/>
      <c r="OYG180" s="533"/>
      <c r="OYH180" s="533"/>
      <c r="OYI180" s="533"/>
      <c r="OYJ180" s="532"/>
      <c r="OYK180" s="533"/>
      <c r="OYL180" s="533"/>
      <c r="OYM180" s="533"/>
      <c r="OYN180" s="533"/>
      <c r="OYO180" s="533"/>
      <c r="OYP180" s="532"/>
      <c r="OYQ180" s="533"/>
      <c r="OYR180" s="533"/>
      <c r="OYS180" s="533"/>
      <c r="OYT180" s="533"/>
      <c r="OYU180" s="533"/>
      <c r="OYV180" s="532"/>
      <c r="OYW180" s="533"/>
      <c r="OYX180" s="533"/>
      <c r="OYY180" s="533"/>
      <c r="OYZ180" s="533"/>
      <c r="OZA180" s="533"/>
      <c r="OZB180" s="532"/>
      <c r="OZC180" s="533"/>
      <c r="OZD180" s="533"/>
      <c r="OZE180" s="533"/>
      <c r="OZF180" s="533"/>
      <c r="OZG180" s="533"/>
      <c r="OZH180" s="532"/>
      <c r="OZI180" s="533"/>
      <c r="OZJ180" s="533"/>
      <c r="OZK180" s="533"/>
      <c r="OZL180" s="533"/>
      <c r="OZM180" s="533"/>
      <c r="OZN180" s="532"/>
      <c r="OZO180" s="533"/>
      <c r="OZP180" s="533"/>
      <c r="OZQ180" s="533"/>
      <c r="OZR180" s="533"/>
      <c r="OZS180" s="533"/>
      <c r="OZT180" s="532"/>
      <c r="OZU180" s="533"/>
      <c r="OZV180" s="533"/>
      <c r="OZW180" s="533"/>
      <c r="OZX180" s="533"/>
      <c r="OZY180" s="533"/>
      <c r="OZZ180" s="532"/>
      <c r="PAA180" s="533"/>
      <c r="PAB180" s="533"/>
      <c r="PAC180" s="533"/>
      <c r="PAD180" s="533"/>
      <c r="PAE180" s="533"/>
      <c r="PAF180" s="532"/>
      <c r="PAG180" s="533"/>
      <c r="PAH180" s="533"/>
      <c r="PAI180" s="533"/>
      <c r="PAJ180" s="533"/>
      <c r="PAK180" s="533"/>
      <c r="PAL180" s="532"/>
      <c r="PAM180" s="533"/>
      <c r="PAN180" s="533"/>
      <c r="PAO180" s="533"/>
      <c r="PAP180" s="533"/>
      <c r="PAQ180" s="533"/>
      <c r="PAR180" s="532"/>
      <c r="PAS180" s="533"/>
      <c r="PAT180" s="533"/>
      <c r="PAU180" s="533"/>
      <c r="PAV180" s="533"/>
      <c r="PAW180" s="533"/>
      <c r="PAX180" s="532"/>
      <c r="PAY180" s="533"/>
      <c r="PAZ180" s="533"/>
      <c r="PBA180" s="533"/>
      <c r="PBB180" s="533"/>
      <c r="PBC180" s="533"/>
      <c r="PBD180" s="532"/>
      <c r="PBE180" s="533"/>
      <c r="PBF180" s="533"/>
      <c r="PBG180" s="533"/>
      <c r="PBH180" s="533"/>
      <c r="PBI180" s="533"/>
      <c r="PBJ180" s="532"/>
      <c r="PBK180" s="533"/>
      <c r="PBL180" s="533"/>
      <c r="PBM180" s="533"/>
      <c r="PBN180" s="533"/>
      <c r="PBO180" s="533"/>
      <c r="PBP180" s="532"/>
      <c r="PBQ180" s="533"/>
      <c r="PBR180" s="533"/>
      <c r="PBS180" s="533"/>
      <c r="PBT180" s="533"/>
      <c r="PBU180" s="533"/>
      <c r="PBV180" s="532"/>
      <c r="PBW180" s="533"/>
      <c r="PBX180" s="533"/>
      <c r="PBY180" s="533"/>
      <c r="PBZ180" s="533"/>
      <c r="PCA180" s="533"/>
      <c r="PCB180" s="532"/>
      <c r="PCC180" s="533"/>
      <c r="PCD180" s="533"/>
      <c r="PCE180" s="533"/>
      <c r="PCF180" s="533"/>
      <c r="PCG180" s="533"/>
      <c r="PCH180" s="532"/>
      <c r="PCI180" s="533"/>
      <c r="PCJ180" s="533"/>
      <c r="PCK180" s="533"/>
      <c r="PCL180" s="533"/>
      <c r="PCM180" s="533"/>
      <c r="PCN180" s="532"/>
      <c r="PCO180" s="533"/>
      <c r="PCP180" s="533"/>
      <c r="PCQ180" s="533"/>
      <c r="PCR180" s="533"/>
      <c r="PCS180" s="533"/>
      <c r="PCT180" s="532"/>
      <c r="PCU180" s="533"/>
      <c r="PCV180" s="533"/>
      <c r="PCW180" s="533"/>
      <c r="PCX180" s="533"/>
      <c r="PCY180" s="533"/>
      <c r="PCZ180" s="532"/>
      <c r="PDA180" s="533"/>
      <c r="PDB180" s="533"/>
      <c r="PDC180" s="533"/>
      <c r="PDD180" s="533"/>
      <c r="PDE180" s="533"/>
      <c r="PDF180" s="532"/>
      <c r="PDG180" s="533"/>
      <c r="PDH180" s="533"/>
      <c r="PDI180" s="533"/>
      <c r="PDJ180" s="533"/>
      <c r="PDK180" s="533"/>
      <c r="PDL180" s="532"/>
      <c r="PDM180" s="533"/>
      <c r="PDN180" s="533"/>
      <c r="PDO180" s="533"/>
      <c r="PDP180" s="533"/>
      <c r="PDQ180" s="533"/>
      <c r="PDR180" s="532"/>
      <c r="PDS180" s="533"/>
      <c r="PDT180" s="533"/>
      <c r="PDU180" s="533"/>
      <c r="PDV180" s="533"/>
      <c r="PDW180" s="533"/>
      <c r="PDX180" s="532"/>
      <c r="PDY180" s="533"/>
      <c r="PDZ180" s="533"/>
      <c r="PEA180" s="533"/>
      <c r="PEB180" s="533"/>
      <c r="PEC180" s="533"/>
      <c r="PED180" s="532"/>
      <c r="PEE180" s="533"/>
      <c r="PEF180" s="533"/>
      <c r="PEG180" s="533"/>
      <c r="PEH180" s="533"/>
      <c r="PEI180" s="533"/>
      <c r="PEJ180" s="532"/>
      <c r="PEK180" s="533"/>
      <c r="PEL180" s="533"/>
      <c r="PEM180" s="533"/>
      <c r="PEN180" s="533"/>
      <c r="PEO180" s="533"/>
      <c r="PEP180" s="532"/>
      <c r="PEQ180" s="533"/>
      <c r="PER180" s="533"/>
      <c r="PES180" s="533"/>
      <c r="PET180" s="533"/>
      <c r="PEU180" s="533"/>
      <c r="PEV180" s="532"/>
      <c r="PEW180" s="533"/>
      <c r="PEX180" s="533"/>
      <c r="PEY180" s="533"/>
      <c r="PEZ180" s="533"/>
      <c r="PFA180" s="533"/>
      <c r="PFB180" s="532"/>
      <c r="PFC180" s="533"/>
      <c r="PFD180" s="533"/>
      <c r="PFE180" s="533"/>
      <c r="PFF180" s="533"/>
      <c r="PFG180" s="533"/>
      <c r="PFH180" s="532"/>
      <c r="PFI180" s="533"/>
      <c r="PFJ180" s="533"/>
      <c r="PFK180" s="533"/>
      <c r="PFL180" s="533"/>
      <c r="PFM180" s="533"/>
      <c r="PFN180" s="532"/>
      <c r="PFO180" s="533"/>
      <c r="PFP180" s="533"/>
      <c r="PFQ180" s="533"/>
      <c r="PFR180" s="533"/>
      <c r="PFS180" s="533"/>
      <c r="PFT180" s="532"/>
      <c r="PFU180" s="533"/>
      <c r="PFV180" s="533"/>
      <c r="PFW180" s="533"/>
      <c r="PFX180" s="533"/>
      <c r="PFY180" s="533"/>
      <c r="PFZ180" s="532"/>
      <c r="PGA180" s="533"/>
      <c r="PGB180" s="533"/>
      <c r="PGC180" s="533"/>
      <c r="PGD180" s="533"/>
      <c r="PGE180" s="533"/>
      <c r="PGF180" s="532"/>
      <c r="PGG180" s="533"/>
      <c r="PGH180" s="533"/>
      <c r="PGI180" s="533"/>
      <c r="PGJ180" s="533"/>
      <c r="PGK180" s="533"/>
      <c r="PGL180" s="532"/>
      <c r="PGM180" s="533"/>
      <c r="PGN180" s="533"/>
      <c r="PGO180" s="533"/>
      <c r="PGP180" s="533"/>
      <c r="PGQ180" s="533"/>
      <c r="PGR180" s="532"/>
      <c r="PGS180" s="533"/>
      <c r="PGT180" s="533"/>
      <c r="PGU180" s="533"/>
      <c r="PGV180" s="533"/>
      <c r="PGW180" s="533"/>
      <c r="PGX180" s="532"/>
      <c r="PGY180" s="533"/>
      <c r="PGZ180" s="533"/>
      <c r="PHA180" s="533"/>
      <c r="PHB180" s="533"/>
      <c r="PHC180" s="533"/>
      <c r="PHD180" s="532"/>
      <c r="PHE180" s="533"/>
      <c r="PHF180" s="533"/>
      <c r="PHG180" s="533"/>
      <c r="PHH180" s="533"/>
      <c r="PHI180" s="533"/>
      <c r="PHJ180" s="532"/>
      <c r="PHK180" s="533"/>
      <c r="PHL180" s="533"/>
      <c r="PHM180" s="533"/>
      <c r="PHN180" s="533"/>
      <c r="PHO180" s="533"/>
      <c r="PHP180" s="532"/>
      <c r="PHQ180" s="533"/>
      <c r="PHR180" s="533"/>
      <c r="PHS180" s="533"/>
      <c r="PHT180" s="533"/>
      <c r="PHU180" s="533"/>
      <c r="PHV180" s="532"/>
      <c r="PHW180" s="533"/>
      <c r="PHX180" s="533"/>
      <c r="PHY180" s="533"/>
      <c r="PHZ180" s="533"/>
      <c r="PIA180" s="533"/>
      <c r="PIB180" s="532"/>
      <c r="PIC180" s="533"/>
      <c r="PID180" s="533"/>
      <c r="PIE180" s="533"/>
      <c r="PIF180" s="533"/>
      <c r="PIG180" s="533"/>
      <c r="PIH180" s="532"/>
      <c r="PII180" s="533"/>
      <c r="PIJ180" s="533"/>
      <c r="PIK180" s="533"/>
      <c r="PIL180" s="533"/>
      <c r="PIM180" s="533"/>
      <c r="PIN180" s="532"/>
      <c r="PIO180" s="533"/>
      <c r="PIP180" s="533"/>
      <c r="PIQ180" s="533"/>
      <c r="PIR180" s="533"/>
      <c r="PIS180" s="533"/>
      <c r="PIT180" s="532"/>
      <c r="PIU180" s="533"/>
      <c r="PIV180" s="533"/>
      <c r="PIW180" s="533"/>
      <c r="PIX180" s="533"/>
      <c r="PIY180" s="533"/>
      <c r="PIZ180" s="532"/>
      <c r="PJA180" s="533"/>
      <c r="PJB180" s="533"/>
      <c r="PJC180" s="533"/>
      <c r="PJD180" s="533"/>
      <c r="PJE180" s="533"/>
      <c r="PJF180" s="532"/>
      <c r="PJG180" s="533"/>
      <c r="PJH180" s="533"/>
      <c r="PJI180" s="533"/>
      <c r="PJJ180" s="533"/>
      <c r="PJK180" s="533"/>
      <c r="PJL180" s="532"/>
      <c r="PJM180" s="533"/>
      <c r="PJN180" s="533"/>
      <c r="PJO180" s="533"/>
      <c r="PJP180" s="533"/>
      <c r="PJQ180" s="533"/>
      <c r="PJR180" s="532"/>
      <c r="PJS180" s="533"/>
      <c r="PJT180" s="533"/>
      <c r="PJU180" s="533"/>
      <c r="PJV180" s="533"/>
      <c r="PJW180" s="533"/>
      <c r="PJX180" s="532"/>
      <c r="PJY180" s="533"/>
      <c r="PJZ180" s="533"/>
      <c r="PKA180" s="533"/>
      <c r="PKB180" s="533"/>
      <c r="PKC180" s="533"/>
      <c r="PKD180" s="532"/>
      <c r="PKE180" s="533"/>
      <c r="PKF180" s="533"/>
      <c r="PKG180" s="533"/>
      <c r="PKH180" s="533"/>
      <c r="PKI180" s="533"/>
      <c r="PKJ180" s="532"/>
      <c r="PKK180" s="533"/>
      <c r="PKL180" s="533"/>
      <c r="PKM180" s="533"/>
      <c r="PKN180" s="533"/>
      <c r="PKO180" s="533"/>
      <c r="PKP180" s="532"/>
      <c r="PKQ180" s="533"/>
      <c r="PKR180" s="533"/>
      <c r="PKS180" s="533"/>
      <c r="PKT180" s="533"/>
      <c r="PKU180" s="533"/>
      <c r="PKV180" s="532"/>
      <c r="PKW180" s="533"/>
      <c r="PKX180" s="533"/>
      <c r="PKY180" s="533"/>
      <c r="PKZ180" s="533"/>
      <c r="PLA180" s="533"/>
      <c r="PLB180" s="532"/>
      <c r="PLC180" s="533"/>
      <c r="PLD180" s="533"/>
      <c r="PLE180" s="533"/>
      <c r="PLF180" s="533"/>
      <c r="PLG180" s="533"/>
      <c r="PLH180" s="532"/>
      <c r="PLI180" s="533"/>
      <c r="PLJ180" s="533"/>
      <c r="PLK180" s="533"/>
      <c r="PLL180" s="533"/>
      <c r="PLM180" s="533"/>
      <c r="PLN180" s="532"/>
      <c r="PLO180" s="533"/>
      <c r="PLP180" s="533"/>
      <c r="PLQ180" s="533"/>
      <c r="PLR180" s="533"/>
      <c r="PLS180" s="533"/>
      <c r="PLT180" s="532"/>
      <c r="PLU180" s="533"/>
      <c r="PLV180" s="533"/>
      <c r="PLW180" s="533"/>
      <c r="PLX180" s="533"/>
      <c r="PLY180" s="533"/>
      <c r="PLZ180" s="532"/>
      <c r="PMA180" s="533"/>
      <c r="PMB180" s="533"/>
      <c r="PMC180" s="533"/>
      <c r="PMD180" s="533"/>
      <c r="PME180" s="533"/>
      <c r="PMF180" s="532"/>
      <c r="PMG180" s="533"/>
      <c r="PMH180" s="533"/>
      <c r="PMI180" s="533"/>
      <c r="PMJ180" s="533"/>
      <c r="PMK180" s="533"/>
      <c r="PML180" s="532"/>
      <c r="PMM180" s="533"/>
      <c r="PMN180" s="533"/>
      <c r="PMO180" s="533"/>
      <c r="PMP180" s="533"/>
      <c r="PMQ180" s="533"/>
      <c r="PMR180" s="532"/>
      <c r="PMS180" s="533"/>
      <c r="PMT180" s="533"/>
      <c r="PMU180" s="533"/>
      <c r="PMV180" s="533"/>
      <c r="PMW180" s="533"/>
      <c r="PMX180" s="532"/>
      <c r="PMY180" s="533"/>
      <c r="PMZ180" s="533"/>
      <c r="PNA180" s="533"/>
      <c r="PNB180" s="533"/>
      <c r="PNC180" s="533"/>
      <c r="PND180" s="532"/>
      <c r="PNE180" s="533"/>
      <c r="PNF180" s="533"/>
      <c r="PNG180" s="533"/>
      <c r="PNH180" s="533"/>
      <c r="PNI180" s="533"/>
      <c r="PNJ180" s="532"/>
      <c r="PNK180" s="533"/>
      <c r="PNL180" s="533"/>
      <c r="PNM180" s="533"/>
      <c r="PNN180" s="533"/>
      <c r="PNO180" s="533"/>
      <c r="PNP180" s="532"/>
      <c r="PNQ180" s="533"/>
      <c r="PNR180" s="533"/>
      <c r="PNS180" s="533"/>
      <c r="PNT180" s="533"/>
      <c r="PNU180" s="533"/>
      <c r="PNV180" s="532"/>
      <c r="PNW180" s="533"/>
      <c r="PNX180" s="533"/>
      <c r="PNY180" s="533"/>
      <c r="PNZ180" s="533"/>
      <c r="POA180" s="533"/>
      <c r="POB180" s="532"/>
      <c r="POC180" s="533"/>
      <c r="POD180" s="533"/>
      <c r="POE180" s="533"/>
      <c r="POF180" s="533"/>
      <c r="POG180" s="533"/>
      <c r="POH180" s="532"/>
      <c r="POI180" s="533"/>
      <c r="POJ180" s="533"/>
      <c r="POK180" s="533"/>
      <c r="POL180" s="533"/>
      <c r="POM180" s="533"/>
      <c r="PON180" s="532"/>
      <c r="POO180" s="533"/>
      <c r="POP180" s="533"/>
      <c r="POQ180" s="533"/>
      <c r="POR180" s="533"/>
      <c r="POS180" s="533"/>
      <c r="POT180" s="532"/>
      <c r="POU180" s="533"/>
      <c r="POV180" s="533"/>
      <c r="POW180" s="533"/>
      <c r="POX180" s="533"/>
      <c r="POY180" s="533"/>
      <c r="POZ180" s="532"/>
      <c r="PPA180" s="533"/>
      <c r="PPB180" s="533"/>
      <c r="PPC180" s="533"/>
      <c r="PPD180" s="533"/>
      <c r="PPE180" s="533"/>
      <c r="PPF180" s="532"/>
      <c r="PPG180" s="533"/>
      <c r="PPH180" s="533"/>
      <c r="PPI180" s="533"/>
      <c r="PPJ180" s="533"/>
      <c r="PPK180" s="533"/>
      <c r="PPL180" s="532"/>
      <c r="PPM180" s="533"/>
      <c r="PPN180" s="533"/>
      <c r="PPO180" s="533"/>
      <c r="PPP180" s="533"/>
      <c r="PPQ180" s="533"/>
      <c r="PPR180" s="532"/>
      <c r="PPS180" s="533"/>
      <c r="PPT180" s="533"/>
      <c r="PPU180" s="533"/>
      <c r="PPV180" s="533"/>
      <c r="PPW180" s="533"/>
      <c r="PPX180" s="532"/>
      <c r="PPY180" s="533"/>
      <c r="PPZ180" s="533"/>
      <c r="PQA180" s="533"/>
      <c r="PQB180" s="533"/>
      <c r="PQC180" s="533"/>
      <c r="PQD180" s="532"/>
      <c r="PQE180" s="533"/>
      <c r="PQF180" s="533"/>
      <c r="PQG180" s="533"/>
      <c r="PQH180" s="533"/>
      <c r="PQI180" s="533"/>
      <c r="PQJ180" s="532"/>
      <c r="PQK180" s="533"/>
      <c r="PQL180" s="533"/>
      <c r="PQM180" s="533"/>
      <c r="PQN180" s="533"/>
      <c r="PQO180" s="533"/>
      <c r="PQP180" s="532"/>
      <c r="PQQ180" s="533"/>
      <c r="PQR180" s="533"/>
      <c r="PQS180" s="533"/>
      <c r="PQT180" s="533"/>
      <c r="PQU180" s="533"/>
      <c r="PQV180" s="532"/>
      <c r="PQW180" s="533"/>
      <c r="PQX180" s="533"/>
      <c r="PQY180" s="533"/>
      <c r="PQZ180" s="533"/>
      <c r="PRA180" s="533"/>
      <c r="PRB180" s="532"/>
      <c r="PRC180" s="533"/>
      <c r="PRD180" s="533"/>
      <c r="PRE180" s="533"/>
      <c r="PRF180" s="533"/>
      <c r="PRG180" s="533"/>
      <c r="PRH180" s="532"/>
      <c r="PRI180" s="533"/>
      <c r="PRJ180" s="533"/>
      <c r="PRK180" s="533"/>
      <c r="PRL180" s="533"/>
      <c r="PRM180" s="533"/>
      <c r="PRN180" s="532"/>
      <c r="PRO180" s="533"/>
      <c r="PRP180" s="533"/>
      <c r="PRQ180" s="533"/>
      <c r="PRR180" s="533"/>
      <c r="PRS180" s="533"/>
      <c r="PRT180" s="532"/>
      <c r="PRU180" s="533"/>
      <c r="PRV180" s="533"/>
      <c r="PRW180" s="533"/>
      <c r="PRX180" s="533"/>
      <c r="PRY180" s="533"/>
      <c r="PRZ180" s="532"/>
      <c r="PSA180" s="533"/>
      <c r="PSB180" s="533"/>
      <c r="PSC180" s="533"/>
      <c r="PSD180" s="533"/>
      <c r="PSE180" s="533"/>
      <c r="PSF180" s="532"/>
      <c r="PSG180" s="533"/>
      <c r="PSH180" s="533"/>
      <c r="PSI180" s="533"/>
      <c r="PSJ180" s="533"/>
      <c r="PSK180" s="533"/>
      <c r="PSL180" s="532"/>
      <c r="PSM180" s="533"/>
      <c r="PSN180" s="533"/>
      <c r="PSO180" s="533"/>
      <c r="PSP180" s="533"/>
      <c r="PSQ180" s="533"/>
      <c r="PSR180" s="532"/>
      <c r="PSS180" s="533"/>
      <c r="PST180" s="533"/>
      <c r="PSU180" s="533"/>
      <c r="PSV180" s="533"/>
      <c r="PSW180" s="533"/>
      <c r="PSX180" s="532"/>
      <c r="PSY180" s="533"/>
      <c r="PSZ180" s="533"/>
      <c r="PTA180" s="533"/>
      <c r="PTB180" s="533"/>
      <c r="PTC180" s="533"/>
      <c r="PTD180" s="532"/>
      <c r="PTE180" s="533"/>
      <c r="PTF180" s="533"/>
      <c r="PTG180" s="533"/>
      <c r="PTH180" s="533"/>
      <c r="PTI180" s="533"/>
      <c r="PTJ180" s="532"/>
      <c r="PTK180" s="533"/>
      <c r="PTL180" s="533"/>
      <c r="PTM180" s="533"/>
      <c r="PTN180" s="533"/>
      <c r="PTO180" s="533"/>
      <c r="PTP180" s="532"/>
      <c r="PTQ180" s="533"/>
      <c r="PTR180" s="533"/>
      <c r="PTS180" s="533"/>
      <c r="PTT180" s="533"/>
      <c r="PTU180" s="533"/>
      <c r="PTV180" s="532"/>
      <c r="PTW180" s="533"/>
      <c r="PTX180" s="533"/>
      <c r="PTY180" s="533"/>
      <c r="PTZ180" s="533"/>
      <c r="PUA180" s="533"/>
      <c r="PUB180" s="532"/>
      <c r="PUC180" s="533"/>
      <c r="PUD180" s="533"/>
      <c r="PUE180" s="533"/>
      <c r="PUF180" s="533"/>
      <c r="PUG180" s="533"/>
      <c r="PUH180" s="532"/>
      <c r="PUI180" s="533"/>
      <c r="PUJ180" s="533"/>
      <c r="PUK180" s="533"/>
      <c r="PUL180" s="533"/>
      <c r="PUM180" s="533"/>
      <c r="PUN180" s="532"/>
      <c r="PUO180" s="533"/>
      <c r="PUP180" s="533"/>
      <c r="PUQ180" s="533"/>
      <c r="PUR180" s="533"/>
      <c r="PUS180" s="533"/>
      <c r="PUT180" s="532"/>
      <c r="PUU180" s="533"/>
      <c r="PUV180" s="533"/>
      <c r="PUW180" s="533"/>
      <c r="PUX180" s="533"/>
      <c r="PUY180" s="533"/>
      <c r="PUZ180" s="532"/>
      <c r="PVA180" s="533"/>
      <c r="PVB180" s="533"/>
      <c r="PVC180" s="533"/>
      <c r="PVD180" s="533"/>
      <c r="PVE180" s="533"/>
      <c r="PVF180" s="532"/>
      <c r="PVG180" s="533"/>
      <c r="PVH180" s="533"/>
      <c r="PVI180" s="533"/>
      <c r="PVJ180" s="533"/>
      <c r="PVK180" s="533"/>
      <c r="PVL180" s="532"/>
      <c r="PVM180" s="533"/>
      <c r="PVN180" s="533"/>
      <c r="PVO180" s="533"/>
      <c r="PVP180" s="533"/>
      <c r="PVQ180" s="533"/>
      <c r="PVR180" s="532"/>
      <c r="PVS180" s="533"/>
      <c r="PVT180" s="533"/>
      <c r="PVU180" s="533"/>
      <c r="PVV180" s="533"/>
      <c r="PVW180" s="533"/>
      <c r="PVX180" s="532"/>
      <c r="PVY180" s="533"/>
      <c r="PVZ180" s="533"/>
      <c r="PWA180" s="533"/>
      <c r="PWB180" s="533"/>
      <c r="PWC180" s="533"/>
      <c r="PWD180" s="532"/>
      <c r="PWE180" s="533"/>
      <c r="PWF180" s="533"/>
      <c r="PWG180" s="533"/>
      <c r="PWH180" s="533"/>
      <c r="PWI180" s="533"/>
      <c r="PWJ180" s="532"/>
      <c r="PWK180" s="533"/>
      <c r="PWL180" s="533"/>
      <c r="PWM180" s="533"/>
      <c r="PWN180" s="533"/>
      <c r="PWO180" s="533"/>
      <c r="PWP180" s="532"/>
      <c r="PWQ180" s="533"/>
      <c r="PWR180" s="533"/>
      <c r="PWS180" s="533"/>
      <c r="PWT180" s="533"/>
      <c r="PWU180" s="533"/>
      <c r="PWV180" s="532"/>
      <c r="PWW180" s="533"/>
      <c r="PWX180" s="533"/>
      <c r="PWY180" s="533"/>
      <c r="PWZ180" s="533"/>
      <c r="PXA180" s="533"/>
      <c r="PXB180" s="532"/>
      <c r="PXC180" s="533"/>
      <c r="PXD180" s="533"/>
      <c r="PXE180" s="533"/>
      <c r="PXF180" s="533"/>
      <c r="PXG180" s="533"/>
      <c r="PXH180" s="532"/>
      <c r="PXI180" s="533"/>
      <c r="PXJ180" s="533"/>
      <c r="PXK180" s="533"/>
      <c r="PXL180" s="533"/>
      <c r="PXM180" s="533"/>
      <c r="PXN180" s="532"/>
      <c r="PXO180" s="533"/>
      <c r="PXP180" s="533"/>
      <c r="PXQ180" s="533"/>
      <c r="PXR180" s="533"/>
      <c r="PXS180" s="533"/>
      <c r="PXT180" s="532"/>
      <c r="PXU180" s="533"/>
      <c r="PXV180" s="533"/>
      <c r="PXW180" s="533"/>
      <c r="PXX180" s="533"/>
      <c r="PXY180" s="533"/>
      <c r="PXZ180" s="532"/>
      <c r="PYA180" s="533"/>
      <c r="PYB180" s="533"/>
      <c r="PYC180" s="533"/>
      <c r="PYD180" s="533"/>
      <c r="PYE180" s="533"/>
      <c r="PYF180" s="532"/>
      <c r="PYG180" s="533"/>
      <c r="PYH180" s="533"/>
      <c r="PYI180" s="533"/>
      <c r="PYJ180" s="533"/>
      <c r="PYK180" s="533"/>
      <c r="PYL180" s="532"/>
      <c r="PYM180" s="533"/>
      <c r="PYN180" s="533"/>
      <c r="PYO180" s="533"/>
      <c r="PYP180" s="533"/>
      <c r="PYQ180" s="533"/>
      <c r="PYR180" s="532"/>
      <c r="PYS180" s="533"/>
      <c r="PYT180" s="533"/>
      <c r="PYU180" s="533"/>
      <c r="PYV180" s="533"/>
      <c r="PYW180" s="533"/>
      <c r="PYX180" s="532"/>
      <c r="PYY180" s="533"/>
      <c r="PYZ180" s="533"/>
      <c r="PZA180" s="533"/>
      <c r="PZB180" s="533"/>
      <c r="PZC180" s="533"/>
      <c r="PZD180" s="532"/>
      <c r="PZE180" s="533"/>
      <c r="PZF180" s="533"/>
      <c r="PZG180" s="533"/>
      <c r="PZH180" s="533"/>
      <c r="PZI180" s="533"/>
      <c r="PZJ180" s="532"/>
      <c r="PZK180" s="533"/>
      <c r="PZL180" s="533"/>
      <c r="PZM180" s="533"/>
      <c r="PZN180" s="533"/>
      <c r="PZO180" s="533"/>
      <c r="PZP180" s="532"/>
      <c r="PZQ180" s="533"/>
      <c r="PZR180" s="533"/>
      <c r="PZS180" s="533"/>
      <c r="PZT180" s="533"/>
      <c r="PZU180" s="533"/>
      <c r="PZV180" s="532"/>
      <c r="PZW180" s="533"/>
      <c r="PZX180" s="533"/>
      <c r="PZY180" s="533"/>
      <c r="PZZ180" s="533"/>
      <c r="QAA180" s="533"/>
      <c r="QAB180" s="532"/>
      <c r="QAC180" s="533"/>
      <c r="QAD180" s="533"/>
      <c r="QAE180" s="533"/>
      <c r="QAF180" s="533"/>
      <c r="QAG180" s="533"/>
      <c r="QAH180" s="532"/>
      <c r="QAI180" s="533"/>
      <c r="QAJ180" s="533"/>
      <c r="QAK180" s="533"/>
      <c r="QAL180" s="533"/>
      <c r="QAM180" s="533"/>
      <c r="QAN180" s="532"/>
      <c r="QAO180" s="533"/>
      <c r="QAP180" s="533"/>
      <c r="QAQ180" s="533"/>
      <c r="QAR180" s="533"/>
      <c r="QAS180" s="533"/>
      <c r="QAT180" s="532"/>
      <c r="QAU180" s="533"/>
      <c r="QAV180" s="533"/>
      <c r="QAW180" s="533"/>
      <c r="QAX180" s="533"/>
      <c r="QAY180" s="533"/>
      <c r="QAZ180" s="532"/>
      <c r="QBA180" s="533"/>
      <c r="QBB180" s="533"/>
      <c r="QBC180" s="533"/>
      <c r="QBD180" s="533"/>
      <c r="QBE180" s="533"/>
      <c r="QBF180" s="532"/>
      <c r="QBG180" s="533"/>
      <c r="QBH180" s="533"/>
      <c r="QBI180" s="533"/>
      <c r="QBJ180" s="533"/>
      <c r="QBK180" s="533"/>
      <c r="QBL180" s="532"/>
      <c r="QBM180" s="533"/>
      <c r="QBN180" s="533"/>
      <c r="QBO180" s="533"/>
      <c r="QBP180" s="533"/>
      <c r="QBQ180" s="533"/>
      <c r="QBR180" s="532"/>
      <c r="QBS180" s="533"/>
      <c r="QBT180" s="533"/>
      <c r="QBU180" s="533"/>
      <c r="QBV180" s="533"/>
      <c r="QBW180" s="533"/>
      <c r="QBX180" s="532"/>
      <c r="QBY180" s="533"/>
      <c r="QBZ180" s="533"/>
      <c r="QCA180" s="533"/>
      <c r="QCB180" s="533"/>
      <c r="QCC180" s="533"/>
      <c r="QCD180" s="532"/>
      <c r="QCE180" s="533"/>
      <c r="QCF180" s="533"/>
      <c r="QCG180" s="533"/>
      <c r="QCH180" s="533"/>
      <c r="QCI180" s="533"/>
      <c r="QCJ180" s="532"/>
      <c r="QCK180" s="533"/>
      <c r="QCL180" s="533"/>
      <c r="QCM180" s="533"/>
      <c r="QCN180" s="533"/>
      <c r="QCO180" s="533"/>
      <c r="QCP180" s="532"/>
      <c r="QCQ180" s="533"/>
      <c r="QCR180" s="533"/>
      <c r="QCS180" s="533"/>
      <c r="QCT180" s="533"/>
      <c r="QCU180" s="533"/>
      <c r="QCV180" s="532"/>
      <c r="QCW180" s="533"/>
      <c r="QCX180" s="533"/>
      <c r="QCY180" s="533"/>
      <c r="QCZ180" s="533"/>
      <c r="QDA180" s="533"/>
      <c r="QDB180" s="532"/>
      <c r="QDC180" s="533"/>
      <c r="QDD180" s="533"/>
      <c r="QDE180" s="533"/>
      <c r="QDF180" s="533"/>
      <c r="QDG180" s="533"/>
      <c r="QDH180" s="532"/>
      <c r="QDI180" s="533"/>
      <c r="QDJ180" s="533"/>
      <c r="QDK180" s="533"/>
      <c r="QDL180" s="533"/>
      <c r="QDM180" s="533"/>
      <c r="QDN180" s="532"/>
      <c r="QDO180" s="533"/>
      <c r="QDP180" s="533"/>
      <c r="QDQ180" s="533"/>
      <c r="QDR180" s="533"/>
      <c r="QDS180" s="533"/>
      <c r="QDT180" s="532"/>
      <c r="QDU180" s="533"/>
      <c r="QDV180" s="533"/>
      <c r="QDW180" s="533"/>
      <c r="QDX180" s="533"/>
      <c r="QDY180" s="533"/>
      <c r="QDZ180" s="532"/>
      <c r="QEA180" s="533"/>
      <c r="QEB180" s="533"/>
      <c r="QEC180" s="533"/>
      <c r="QED180" s="533"/>
      <c r="QEE180" s="533"/>
      <c r="QEF180" s="532"/>
      <c r="QEG180" s="533"/>
      <c r="QEH180" s="533"/>
      <c r="QEI180" s="533"/>
      <c r="QEJ180" s="533"/>
      <c r="QEK180" s="533"/>
      <c r="QEL180" s="532"/>
      <c r="QEM180" s="533"/>
      <c r="QEN180" s="533"/>
      <c r="QEO180" s="533"/>
      <c r="QEP180" s="533"/>
      <c r="QEQ180" s="533"/>
      <c r="QER180" s="532"/>
      <c r="QES180" s="533"/>
      <c r="QET180" s="533"/>
      <c r="QEU180" s="533"/>
      <c r="QEV180" s="533"/>
      <c r="QEW180" s="533"/>
      <c r="QEX180" s="532"/>
      <c r="QEY180" s="533"/>
      <c r="QEZ180" s="533"/>
      <c r="QFA180" s="533"/>
      <c r="QFB180" s="533"/>
      <c r="QFC180" s="533"/>
      <c r="QFD180" s="532"/>
      <c r="QFE180" s="533"/>
      <c r="QFF180" s="533"/>
      <c r="QFG180" s="533"/>
      <c r="QFH180" s="533"/>
      <c r="QFI180" s="533"/>
      <c r="QFJ180" s="532"/>
      <c r="QFK180" s="533"/>
      <c r="QFL180" s="533"/>
      <c r="QFM180" s="533"/>
      <c r="QFN180" s="533"/>
      <c r="QFO180" s="533"/>
      <c r="QFP180" s="532"/>
      <c r="QFQ180" s="533"/>
      <c r="QFR180" s="533"/>
      <c r="QFS180" s="533"/>
      <c r="QFT180" s="533"/>
      <c r="QFU180" s="533"/>
      <c r="QFV180" s="532"/>
      <c r="QFW180" s="533"/>
      <c r="QFX180" s="533"/>
      <c r="QFY180" s="533"/>
      <c r="QFZ180" s="533"/>
      <c r="QGA180" s="533"/>
      <c r="QGB180" s="532"/>
      <c r="QGC180" s="533"/>
      <c r="QGD180" s="533"/>
      <c r="QGE180" s="533"/>
      <c r="QGF180" s="533"/>
      <c r="QGG180" s="533"/>
      <c r="QGH180" s="532"/>
      <c r="QGI180" s="533"/>
      <c r="QGJ180" s="533"/>
      <c r="QGK180" s="533"/>
      <c r="QGL180" s="533"/>
      <c r="QGM180" s="533"/>
      <c r="QGN180" s="532"/>
      <c r="QGO180" s="533"/>
      <c r="QGP180" s="533"/>
      <c r="QGQ180" s="533"/>
      <c r="QGR180" s="533"/>
      <c r="QGS180" s="533"/>
      <c r="QGT180" s="532"/>
      <c r="QGU180" s="533"/>
      <c r="QGV180" s="533"/>
      <c r="QGW180" s="533"/>
      <c r="QGX180" s="533"/>
      <c r="QGY180" s="533"/>
      <c r="QGZ180" s="532"/>
      <c r="QHA180" s="533"/>
      <c r="QHB180" s="533"/>
      <c r="QHC180" s="533"/>
      <c r="QHD180" s="533"/>
      <c r="QHE180" s="533"/>
      <c r="QHF180" s="532"/>
      <c r="QHG180" s="533"/>
      <c r="QHH180" s="533"/>
      <c r="QHI180" s="533"/>
      <c r="QHJ180" s="533"/>
      <c r="QHK180" s="533"/>
      <c r="QHL180" s="532"/>
      <c r="QHM180" s="533"/>
      <c r="QHN180" s="533"/>
      <c r="QHO180" s="533"/>
      <c r="QHP180" s="533"/>
      <c r="QHQ180" s="533"/>
      <c r="QHR180" s="532"/>
      <c r="QHS180" s="533"/>
      <c r="QHT180" s="533"/>
      <c r="QHU180" s="533"/>
      <c r="QHV180" s="533"/>
      <c r="QHW180" s="533"/>
      <c r="QHX180" s="532"/>
      <c r="QHY180" s="533"/>
      <c r="QHZ180" s="533"/>
      <c r="QIA180" s="533"/>
      <c r="QIB180" s="533"/>
      <c r="QIC180" s="533"/>
      <c r="QID180" s="532"/>
      <c r="QIE180" s="533"/>
      <c r="QIF180" s="533"/>
      <c r="QIG180" s="533"/>
      <c r="QIH180" s="533"/>
      <c r="QII180" s="533"/>
      <c r="QIJ180" s="532"/>
      <c r="QIK180" s="533"/>
      <c r="QIL180" s="533"/>
      <c r="QIM180" s="533"/>
      <c r="QIN180" s="533"/>
      <c r="QIO180" s="533"/>
      <c r="QIP180" s="532"/>
      <c r="QIQ180" s="533"/>
      <c r="QIR180" s="533"/>
      <c r="QIS180" s="533"/>
      <c r="QIT180" s="533"/>
      <c r="QIU180" s="533"/>
      <c r="QIV180" s="532"/>
      <c r="QIW180" s="533"/>
      <c r="QIX180" s="533"/>
      <c r="QIY180" s="533"/>
      <c r="QIZ180" s="533"/>
      <c r="QJA180" s="533"/>
      <c r="QJB180" s="532"/>
      <c r="QJC180" s="533"/>
      <c r="QJD180" s="533"/>
      <c r="QJE180" s="533"/>
      <c r="QJF180" s="533"/>
      <c r="QJG180" s="533"/>
      <c r="QJH180" s="532"/>
      <c r="QJI180" s="533"/>
      <c r="QJJ180" s="533"/>
      <c r="QJK180" s="533"/>
      <c r="QJL180" s="533"/>
      <c r="QJM180" s="533"/>
      <c r="QJN180" s="532"/>
      <c r="QJO180" s="533"/>
      <c r="QJP180" s="533"/>
      <c r="QJQ180" s="533"/>
      <c r="QJR180" s="533"/>
      <c r="QJS180" s="533"/>
      <c r="QJT180" s="532"/>
      <c r="QJU180" s="533"/>
      <c r="QJV180" s="533"/>
      <c r="QJW180" s="533"/>
      <c r="QJX180" s="533"/>
      <c r="QJY180" s="533"/>
      <c r="QJZ180" s="532"/>
      <c r="QKA180" s="533"/>
      <c r="QKB180" s="533"/>
      <c r="QKC180" s="533"/>
      <c r="QKD180" s="533"/>
      <c r="QKE180" s="533"/>
      <c r="QKF180" s="532"/>
      <c r="QKG180" s="533"/>
      <c r="QKH180" s="533"/>
      <c r="QKI180" s="533"/>
      <c r="QKJ180" s="533"/>
      <c r="QKK180" s="533"/>
      <c r="QKL180" s="532"/>
      <c r="QKM180" s="533"/>
      <c r="QKN180" s="533"/>
      <c r="QKO180" s="533"/>
      <c r="QKP180" s="533"/>
      <c r="QKQ180" s="533"/>
      <c r="QKR180" s="532"/>
      <c r="QKS180" s="533"/>
      <c r="QKT180" s="533"/>
      <c r="QKU180" s="533"/>
      <c r="QKV180" s="533"/>
      <c r="QKW180" s="533"/>
      <c r="QKX180" s="532"/>
      <c r="QKY180" s="533"/>
      <c r="QKZ180" s="533"/>
      <c r="QLA180" s="533"/>
      <c r="QLB180" s="533"/>
      <c r="QLC180" s="533"/>
      <c r="QLD180" s="532"/>
      <c r="QLE180" s="533"/>
      <c r="QLF180" s="533"/>
      <c r="QLG180" s="533"/>
      <c r="QLH180" s="533"/>
      <c r="QLI180" s="533"/>
      <c r="QLJ180" s="532"/>
      <c r="QLK180" s="533"/>
      <c r="QLL180" s="533"/>
      <c r="QLM180" s="533"/>
      <c r="QLN180" s="533"/>
      <c r="QLO180" s="533"/>
      <c r="QLP180" s="532"/>
      <c r="QLQ180" s="533"/>
      <c r="QLR180" s="533"/>
      <c r="QLS180" s="533"/>
      <c r="QLT180" s="533"/>
      <c r="QLU180" s="533"/>
      <c r="QLV180" s="532"/>
      <c r="QLW180" s="533"/>
      <c r="QLX180" s="533"/>
      <c r="QLY180" s="533"/>
      <c r="QLZ180" s="533"/>
      <c r="QMA180" s="533"/>
      <c r="QMB180" s="532"/>
      <c r="QMC180" s="533"/>
      <c r="QMD180" s="533"/>
      <c r="QME180" s="533"/>
      <c r="QMF180" s="533"/>
      <c r="QMG180" s="533"/>
      <c r="QMH180" s="532"/>
      <c r="QMI180" s="533"/>
      <c r="QMJ180" s="533"/>
      <c r="QMK180" s="533"/>
      <c r="QML180" s="533"/>
      <c r="QMM180" s="533"/>
      <c r="QMN180" s="532"/>
      <c r="QMO180" s="533"/>
      <c r="QMP180" s="533"/>
      <c r="QMQ180" s="533"/>
      <c r="QMR180" s="533"/>
      <c r="QMS180" s="533"/>
      <c r="QMT180" s="532"/>
      <c r="QMU180" s="533"/>
      <c r="QMV180" s="533"/>
      <c r="QMW180" s="533"/>
      <c r="QMX180" s="533"/>
      <c r="QMY180" s="533"/>
      <c r="QMZ180" s="532"/>
      <c r="QNA180" s="533"/>
      <c r="QNB180" s="533"/>
      <c r="QNC180" s="533"/>
      <c r="QND180" s="533"/>
      <c r="QNE180" s="533"/>
      <c r="QNF180" s="532"/>
      <c r="QNG180" s="533"/>
      <c r="QNH180" s="533"/>
      <c r="QNI180" s="533"/>
      <c r="QNJ180" s="533"/>
      <c r="QNK180" s="533"/>
      <c r="QNL180" s="532"/>
      <c r="QNM180" s="533"/>
      <c r="QNN180" s="533"/>
      <c r="QNO180" s="533"/>
      <c r="QNP180" s="533"/>
      <c r="QNQ180" s="533"/>
      <c r="QNR180" s="532"/>
      <c r="QNS180" s="533"/>
      <c r="QNT180" s="533"/>
      <c r="QNU180" s="533"/>
      <c r="QNV180" s="533"/>
      <c r="QNW180" s="533"/>
      <c r="QNX180" s="532"/>
      <c r="QNY180" s="533"/>
      <c r="QNZ180" s="533"/>
      <c r="QOA180" s="533"/>
      <c r="QOB180" s="533"/>
      <c r="QOC180" s="533"/>
      <c r="QOD180" s="532"/>
      <c r="QOE180" s="533"/>
      <c r="QOF180" s="533"/>
      <c r="QOG180" s="533"/>
      <c r="QOH180" s="533"/>
      <c r="QOI180" s="533"/>
      <c r="QOJ180" s="532"/>
      <c r="QOK180" s="533"/>
      <c r="QOL180" s="533"/>
      <c r="QOM180" s="533"/>
      <c r="QON180" s="533"/>
      <c r="QOO180" s="533"/>
      <c r="QOP180" s="532"/>
      <c r="QOQ180" s="533"/>
      <c r="QOR180" s="533"/>
      <c r="QOS180" s="533"/>
      <c r="QOT180" s="533"/>
      <c r="QOU180" s="533"/>
      <c r="QOV180" s="532"/>
      <c r="QOW180" s="533"/>
      <c r="QOX180" s="533"/>
      <c r="QOY180" s="533"/>
      <c r="QOZ180" s="533"/>
      <c r="QPA180" s="533"/>
      <c r="QPB180" s="532"/>
      <c r="QPC180" s="533"/>
      <c r="QPD180" s="533"/>
      <c r="QPE180" s="533"/>
      <c r="QPF180" s="533"/>
      <c r="QPG180" s="533"/>
      <c r="QPH180" s="532"/>
      <c r="QPI180" s="533"/>
      <c r="QPJ180" s="533"/>
      <c r="QPK180" s="533"/>
      <c r="QPL180" s="533"/>
      <c r="QPM180" s="533"/>
      <c r="QPN180" s="532"/>
      <c r="QPO180" s="533"/>
      <c r="QPP180" s="533"/>
      <c r="QPQ180" s="533"/>
      <c r="QPR180" s="533"/>
      <c r="QPS180" s="533"/>
      <c r="QPT180" s="532"/>
      <c r="QPU180" s="533"/>
      <c r="QPV180" s="533"/>
      <c r="QPW180" s="533"/>
      <c r="QPX180" s="533"/>
      <c r="QPY180" s="533"/>
      <c r="QPZ180" s="532"/>
      <c r="QQA180" s="533"/>
      <c r="QQB180" s="533"/>
      <c r="QQC180" s="533"/>
      <c r="QQD180" s="533"/>
      <c r="QQE180" s="533"/>
      <c r="QQF180" s="532"/>
      <c r="QQG180" s="533"/>
      <c r="QQH180" s="533"/>
      <c r="QQI180" s="533"/>
      <c r="QQJ180" s="533"/>
      <c r="QQK180" s="533"/>
      <c r="QQL180" s="532"/>
      <c r="QQM180" s="533"/>
      <c r="QQN180" s="533"/>
      <c r="QQO180" s="533"/>
      <c r="QQP180" s="533"/>
      <c r="QQQ180" s="533"/>
      <c r="QQR180" s="532"/>
      <c r="QQS180" s="533"/>
      <c r="QQT180" s="533"/>
      <c r="QQU180" s="533"/>
      <c r="QQV180" s="533"/>
      <c r="QQW180" s="533"/>
      <c r="QQX180" s="532"/>
      <c r="QQY180" s="533"/>
      <c r="QQZ180" s="533"/>
      <c r="QRA180" s="533"/>
      <c r="QRB180" s="533"/>
      <c r="QRC180" s="533"/>
      <c r="QRD180" s="532"/>
      <c r="QRE180" s="533"/>
      <c r="QRF180" s="533"/>
      <c r="QRG180" s="533"/>
      <c r="QRH180" s="533"/>
      <c r="QRI180" s="533"/>
      <c r="QRJ180" s="532"/>
      <c r="QRK180" s="533"/>
      <c r="QRL180" s="533"/>
      <c r="QRM180" s="533"/>
      <c r="QRN180" s="533"/>
      <c r="QRO180" s="533"/>
      <c r="QRP180" s="532"/>
      <c r="QRQ180" s="533"/>
      <c r="QRR180" s="533"/>
      <c r="QRS180" s="533"/>
      <c r="QRT180" s="533"/>
      <c r="QRU180" s="533"/>
      <c r="QRV180" s="532"/>
      <c r="QRW180" s="533"/>
      <c r="QRX180" s="533"/>
      <c r="QRY180" s="533"/>
      <c r="QRZ180" s="533"/>
      <c r="QSA180" s="533"/>
      <c r="QSB180" s="532"/>
      <c r="QSC180" s="533"/>
      <c r="QSD180" s="533"/>
      <c r="QSE180" s="533"/>
      <c r="QSF180" s="533"/>
      <c r="QSG180" s="533"/>
      <c r="QSH180" s="532"/>
      <c r="QSI180" s="533"/>
      <c r="QSJ180" s="533"/>
      <c r="QSK180" s="533"/>
      <c r="QSL180" s="533"/>
      <c r="QSM180" s="533"/>
      <c r="QSN180" s="532"/>
      <c r="QSO180" s="533"/>
      <c r="QSP180" s="533"/>
      <c r="QSQ180" s="533"/>
      <c r="QSR180" s="533"/>
      <c r="QSS180" s="533"/>
      <c r="QST180" s="532"/>
      <c r="QSU180" s="533"/>
      <c r="QSV180" s="533"/>
      <c r="QSW180" s="533"/>
      <c r="QSX180" s="533"/>
      <c r="QSY180" s="533"/>
      <c r="QSZ180" s="532"/>
      <c r="QTA180" s="533"/>
      <c r="QTB180" s="533"/>
      <c r="QTC180" s="533"/>
      <c r="QTD180" s="533"/>
      <c r="QTE180" s="533"/>
      <c r="QTF180" s="532"/>
      <c r="QTG180" s="533"/>
      <c r="QTH180" s="533"/>
      <c r="QTI180" s="533"/>
      <c r="QTJ180" s="533"/>
      <c r="QTK180" s="533"/>
      <c r="QTL180" s="532"/>
      <c r="QTM180" s="533"/>
      <c r="QTN180" s="533"/>
      <c r="QTO180" s="533"/>
      <c r="QTP180" s="533"/>
      <c r="QTQ180" s="533"/>
      <c r="QTR180" s="532"/>
      <c r="QTS180" s="533"/>
      <c r="QTT180" s="533"/>
      <c r="QTU180" s="533"/>
      <c r="QTV180" s="533"/>
      <c r="QTW180" s="533"/>
      <c r="QTX180" s="532"/>
      <c r="QTY180" s="533"/>
      <c r="QTZ180" s="533"/>
      <c r="QUA180" s="533"/>
      <c r="QUB180" s="533"/>
      <c r="QUC180" s="533"/>
      <c r="QUD180" s="532"/>
      <c r="QUE180" s="533"/>
      <c r="QUF180" s="533"/>
      <c r="QUG180" s="533"/>
      <c r="QUH180" s="533"/>
      <c r="QUI180" s="533"/>
      <c r="QUJ180" s="532"/>
      <c r="QUK180" s="533"/>
      <c r="QUL180" s="533"/>
      <c r="QUM180" s="533"/>
      <c r="QUN180" s="533"/>
      <c r="QUO180" s="533"/>
      <c r="QUP180" s="532"/>
      <c r="QUQ180" s="533"/>
      <c r="QUR180" s="533"/>
      <c r="QUS180" s="533"/>
      <c r="QUT180" s="533"/>
      <c r="QUU180" s="533"/>
      <c r="QUV180" s="532"/>
      <c r="QUW180" s="533"/>
      <c r="QUX180" s="533"/>
      <c r="QUY180" s="533"/>
      <c r="QUZ180" s="533"/>
      <c r="QVA180" s="533"/>
      <c r="QVB180" s="532"/>
      <c r="QVC180" s="533"/>
      <c r="QVD180" s="533"/>
      <c r="QVE180" s="533"/>
      <c r="QVF180" s="533"/>
      <c r="QVG180" s="533"/>
      <c r="QVH180" s="532"/>
      <c r="QVI180" s="533"/>
      <c r="QVJ180" s="533"/>
      <c r="QVK180" s="533"/>
      <c r="QVL180" s="533"/>
      <c r="QVM180" s="533"/>
      <c r="QVN180" s="532"/>
      <c r="QVO180" s="533"/>
      <c r="QVP180" s="533"/>
      <c r="QVQ180" s="533"/>
      <c r="QVR180" s="533"/>
      <c r="QVS180" s="533"/>
      <c r="QVT180" s="532"/>
      <c r="QVU180" s="533"/>
      <c r="QVV180" s="533"/>
      <c r="QVW180" s="533"/>
      <c r="QVX180" s="533"/>
      <c r="QVY180" s="533"/>
      <c r="QVZ180" s="532"/>
      <c r="QWA180" s="533"/>
      <c r="QWB180" s="533"/>
      <c r="QWC180" s="533"/>
      <c r="QWD180" s="533"/>
      <c r="QWE180" s="533"/>
      <c r="QWF180" s="532"/>
      <c r="QWG180" s="533"/>
      <c r="QWH180" s="533"/>
      <c r="QWI180" s="533"/>
      <c r="QWJ180" s="533"/>
      <c r="QWK180" s="533"/>
      <c r="QWL180" s="532"/>
      <c r="QWM180" s="533"/>
      <c r="QWN180" s="533"/>
      <c r="QWO180" s="533"/>
      <c r="QWP180" s="533"/>
      <c r="QWQ180" s="533"/>
      <c r="QWR180" s="532"/>
      <c r="QWS180" s="533"/>
      <c r="QWT180" s="533"/>
      <c r="QWU180" s="533"/>
      <c r="QWV180" s="533"/>
      <c r="QWW180" s="533"/>
      <c r="QWX180" s="532"/>
      <c r="QWY180" s="533"/>
      <c r="QWZ180" s="533"/>
      <c r="QXA180" s="533"/>
      <c r="QXB180" s="533"/>
      <c r="QXC180" s="533"/>
      <c r="QXD180" s="532"/>
      <c r="QXE180" s="533"/>
      <c r="QXF180" s="533"/>
      <c r="QXG180" s="533"/>
      <c r="QXH180" s="533"/>
      <c r="QXI180" s="533"/>
      <c r="QXJ180" s="532"/>
      <c r="QXK180" s="533"/>
      <c r="QXL180" s="533"/>
      <c r="QXM180" s="533"/>
      <c r="QXN180" s="533"/>
      <c r="QXO180" s="533"/>
      <c r="QXP180" s="532"/>
      <c r="QXQ180" s="533"/>
      <c r="QXR180" s="533"/>
      <c r="QXS180" s="533"/>
      <c r="QXT180" s="533"/>
      <c r="QXU180" s="533"/>
      <c r="QXV180" s="532"/>
      <c r="QXW180" s="533"/>
      <c r="QXX180" s="533"/>
      <c r="QXY180" s="533"/>
      <c r="QXZ180" s="533"/>
      <c r="QYA180" s="533"/>
      <c r="QYB180" s="532"/>
      <c r="QYC180" s="533"/>
      <c r="QYD180" s="533"/>
      <c r="QYE180" s="533"/>
      <c r="QYF180" s="533"/>
      <c r="QYG180" s="533"/>
      <c r="QYH180" s="532"/>
      <c r="QYI180" s="533"/>
      <c r="QYJ180" s="533"/>
      <c r="QYK180" s="533"/>
      <c r="QYL180" s="533"/>
      <c r="QYM180" s="533"/>
      <c r="QYN180" s="532"/>
      <c r="QYO180" s="533"/>
      <c r="QYP180" s="533"/>
      <c r="QYQ180" s="533"/>
      <c r="QYR180" s="533"/>
      <c r="QYS180" s="533"/>
      <c r="QYT180" s="532"/>
      <c r="QYU180" s="533"/>
      <c r="QYV180" s="533"/>
      <c r="QYW180" s="533"/>
      <c r="QYX180" s="533"/>
      <c r="QYY180" s="533"/>
      <c r="QYZ180" s="532"/>
      <c r="QZA180" s="533"/>
      <c r="QZB180" s="533"/>
      <c r="QZC180" s="533"/>
      <c r="QZD180" s="533"/>
      <c r="QZE180" s="533"/>
      <c r="QZF180" s="532"/>
      <c r="QZG180" s="533"/>
      <c r="QZH180" s="533"/>
      <c r="QZI180" s="533"/>
      <c r="QZJ180" s="533"/>
      <c r="QZK180" s="533"/>
      <c r="QZL180" s="532"/>
      <c r="QZM180" s="533"/>
      <c r="QZN180" s="533"/>
      <c r="QZO180" s="533"/>
      <c r="QZP180" s="533"/>
      <c r="QZQ180" s="533"/>
      <c r="QZR180" s="532"/>
      <c r="QZS180" s="533"/>
      <c r="QZT180" s="533"/>
      <c r="QZU180" s="533"/>
      <c r="QZV180" s="533"/>
      <c r="QZW180" s="533"/>
      <c r="QZX180" s="532"/>
      <c r="QZY180" s="533"/>
      <c r="QZZ180" s="533"/>
      <c r="RAA180" s="533"/>
      <c r="RAB180" s="533"/>
      <c r="RAC180" s="533"/>
      <c r="RAD180" s="532"/>
      <c r="RAE180" s="533"/>
      <c r="RAF180" s="533"/>
      <c r="RAG180" s="533"/>
      <c r="RAH180" s="533"/>
      <c r="RAI180" s="533"/>
      <c r="RAJ180" s="532"/>
      <c r="RAK180" s="533"/>
      <c r="RAL180" s="533"/>
      <c r="RAM180" s="533"/>
      <c r="RAN180" s="533"/>
      <c r="RAO180" s="533"/>
      <c r="RAP180" s="532"/>
      <c r="RAQ180" s="533"/>
      <c r="RAR180" s="533"/>
      <c r="RAS180" s="533"/>
      <c r="RAT180" s="533"/>
      <c r="RAU180" s="533"/>
      <c r="RAV180" s="532"/>
      <c r="RAW180" s="533"/>
      <c r="RAX180" s="533"/>
      <c r="RAY180" s="533"/>
      <c r="RAZ180" s="533"/>
      <c r="RBA180" s="533"/>
      <c r="RBB180" s="532"/>
      <c r="RBC180" s="533"/>
      <c r="RBD180" s="533"/>
      <c r="RBE180" s="533"/>
      <c r="RBF180" s="533"/>
      <c r="RBG180" s="533"/>
      <c r="RBH180" s="532"/>
      <c r="RBI180" s="533"/>
      <c r="RBJ180" s="533"/>
      <c r="RBK180" s="533"/>
      <c r="RBL180" s="533"/>
      <c r="RBM180" s="533"/>
      <c r="RBN180" s="532"/>
      <c r="RBO180" s="533"/>
      <c r="RBP180" s="533"/>
      <c r="RBQ180" s="533"/>
      <c r="RBR180" s="533"/>
      <c r="RBS180" s="533"/>
      <c r="RBT180" s="532"/>
      <c r="RBU180" s="533"/>
      <c r="RBV180" s="533"/>
      <c r="RBW180" s="533"/>
      <c r="RBX180" s="533"/>
      <c r="RBY180" s="533"/>
      <c r="RBZ180" s="532"/>
      <c r="RCA180" s="533"/>
      <c r="RCB180" s="533"/>
      <c r="RCC180" s="533"/>
      <c r="RCD180" s="533"/>
      <c r="RCE180" s="533"/>
      <c r="RCF180" s="532"/>
      <c r="RCG180" s="533"/>
      <c r="RCH180" s="533"/>
      <c r="RCI180" s="533"/>
      <c r="RCJ180" s="533"/>
      <c r="RCK180" s="533"/>
      <c r="RCL180" s="532"/>
      <c r="RCM180" s="533"/>
      <c r="RCN180" s="533"/>
      <c r="RCO180" s="533"/>
      <c r="RCP180" s="533"/>
      <c r="RCQ180" s="533"/>
      <c r="RCR180" s="532"/>
      <c r="RCS180" s="533"/>
      <c r="RCT180" s="533"/>
      <c r="RCU180" s="533"/>
      <c r="RCV180" s="533"/>
      <c r="RCW180" s="533"/>
      <c r="RCX180" s="532"/>
      <c r="RCY180" s="533"/>
      <c r="RCZ180" s="533"/>
      <c r="RDA180" s="533"/>
      <c r="RDB180" s="533"/>
      <c r="RDC180" s="533"/>
      <c r="RDD180" s="532"/>
      <c r="RDE180" s="533"/>
      <c r="RDF180" s="533"/>
      <c r="RDG180" s="533"/>
      <c r="RDH180" s="533"/>
      <c r="RDI180" s="533"/>
      <c r="RDJ180" s="532"/>
      <c r="RDK180" s="533"/>
      <c r="RDL180" s="533"/>
      <c r="RDM180" s="533"/>
      <c r="RDN180" s="533"/>
      <c r="RDO180" s="533"/>
      <c r="RDP180" s="532"/>
      <c r="RDQ180" s="533"/>
      <c r="RDR180" s="533"/>
      <c r="RDS180" s="533"/>
      <c r="RDT180" s="533"/>
      <c r="RDU180" s="533"/>
      <c r="RDV180" s="532"/>
      <c r="RDW180" s="533"/>
      <c r="RDX180" s="533"/>
      <c r="RDY180" s="533"/>
      <c r="RDZ180" s="533"/>
      <c r="REA180" s="533"/>
      <c r="REB180" s="532"/>
      <c r="REC180" s="533"/>
      <c r="RED180" s="533"/>
      <c r="REE180" s="533"/>
      <c r="REF180" s="533"/>
      <c r="REG180" s="533"/>
      <c r="REH180" s="532"/>
      <c r="REI180" s="533"/>
      <c r="REJ180" s="533"/>
      <c r="REK180" s="533"/>
      <c r="REL180" s="533"/>
      <c r="REM180" s="533"/>
      <c r="REN180" s="532"/>
      <c r="REO180" s="533"/>
      <c r="REP180" s="533"/>
      <c r="REQ180" s="533"/>
      <c r="RER180" s="533"/>
      <c r="RES180" s="533"/>
      <c r="RET180" s="532"/>
      <c r="REU180" s="533"/>
      <c r="REV180" s="533"/>
      <c r="REW180" s="533"/>
      <c r="REX180" s="533"/>
      <c r="REY180" s="533"/>
      <c r="REZ180" s="532"/>
      <c r="RFA180" s="533"/>
      <c r="RFB180" s="533"/>
      <c r="RFC180" s="533"/>
      <c r="RFD180" s="533"/>
      <c r="RFE180" s="533"/>
      <c r="RFF180" s="532"/>
      <c r="RFG180" s="533"/>
      <c r="RFH180" s="533"/>
      <c r="RFI180" s="533"/>
      <c r="RFJ180" s="533"/>
      <c r="RFK180" s="533"/>
      <c r="RFL180" s="532"/>
      <c r="RFM180" s="533"/>
      <c r="RFN180" s="533"/>
      <c r="RFO180" s="533"/>
      <c r="RFP180" s="533"/>
      <c r="RFQ180" s="533"/>
      <c r="RFR180" s="532"/>
      <c r="RFS180" s="533"/>
      <c r="RFT180" s="533"/>
      <c r="RFU180" s="533"/>
      <c r="RFV180" s="533"/>
      <c r="RFW180" s="533"/>
      <c r="RFX180" s="532"/>
      <c r="RFY180" s="533"/>
      <c r="RFZ180" s="533"/>
      <c r="RGA180" s="533"/>
      <c r="RGB180" s="533"/>
      <c r="RGC180" s="533"/>
      <c r="RGD180" s="532"/>
      <c r="RGE180" s="533"/>
      <c r="RGF180" s="533"/>
      <c r="RGG180" s="533"/>
      <c r="RGH180" s="533"/>
      <c r="RGI180" s="533"/>
      <c r="RGJ180" s="532"/>
      <c r="RGK180" s="533"/>
      <c r="RGL180" s="533"/>
      <c r="RGM180" s="533"/>
      <c r="RGN180" s="533"/>
      <c r="RGO180" s="533"/>
      <c r="RGP180" s="532"/>
      <c r="RGQ180" s="533"/>
      <c r="RGR180" s="533"/>
      <c r="RGS180" s="533"/>
      <c r="RGT180" s="533"/>
      <c r="RGU180" s="533"/>
      <c r="RGV180" s="532"/>
      <c r="RGW180" s="533"/>
      <c r="RGX180" s="533"/>
      <c r="RGY180" s="533"/>
      <c r="RGZ180" s="533"/>
      <c r="RHA180" s="533"/>
      <c r="RHB180" s="532"/>
      <c r="RHC180" s="533"/>
      <c r="RHD180" s="533"/>
      <c r="RHE180" s="533"/>
      <c r="RHF180" s="533"/>
      <c r="RHG180" s="533"/>
      <c r="RHH180" s="532"/>
      <c r="RHI180" s="533"/>
      <c r="RHJ180" s="533"/>
      <c r="RHK180" s="533"/>
      <c r="RHL180" s="533"/>
      <c r="RHM180" s="533"/>
      <c r="RHN180" s="532"/>
      <c r="RHO180" s="533"/>
      <c r="RHP180" s="533"/>
      <c r="RHQ180" s="533"/>
      <c r="RHR180" s="533"/>
      <c r="RHS180" s="533"/>
      <c r="RHT180" s="532"/>
      <c r="RHU180" s="533"/>
      <c r="RHV180" s="533"/>
      <c r="RHW180" s="533"/>
      <c r="RHX180" s="533"/>
      <c r="RHY180" s="533"/>
      <c r="RHZ180" s="532"/>
      <c r="RIA180" s="533"/>
      <c r="RIB180" s="533"/>
      <c r="RIC180" s="533"/>
      <c r="RID180" s="533"/>
      <c r="RIE180" s="533"/>
      <c r="RIF180" s="532"/>
      <c r="RIG180" s="533"/>
      <c r="RIH180" s="533"/>
      <c r="RII180" s="533"/>
      <c r="RIJ180" s="533"/>
      <c r="RIK180" s="533"/>
      <c r="RIL180" s="532"/>
      <c r="RIM180" s="533"/>
      <c r="RIN180" s="533"/>
      <c r="RIO180" s="533"/>
      <c r="RIP180" s="533"/>
      <c r="RIQ180" s="533"/>
      <c r="RIR180" s="532"/>
      <c r="RIS180" s="533"/>
      <c r="RIT180" s="533"/>
      <c r="RIU180" s="533"/>
      <c r="RIV180" s="533"/>
      <c r="RIW180" s="533"/>
      <c r="RIX180" s="532"/>
      <c r="RIY180" s="533"/>
      <c r="RIZ180" s="533"/>
      <c r="RJA180" s="533"/>
      <c r="RJB180" s="533"/>
      <c r="RJC180" s="533"/>
      <c r="RJD180" s="532"/>
      <c r="RJE180" s="533"/>
      <c r="RJF180" s="533"/>
      <c r="RJG180" s="533"/>
      <c r="RJH180" s="533"/>
      <c r="RJI180" s="533"/>
      <c r="RJJ180" s="532"/>
      <c r="RJK180" s="533"/>
      <c r="RJL180" s="533"/>
      <c r="RJM180" s="533"/>
      <c r="RJN180" s="533"/>
      <c r="RJO180" s="533"/>
      <c r="RJP180" s="532"/>
      <c r="RJQ180" s="533"/>
      <c r="RJR180" s="533"/>
      <c r="RJS180" s="533"/>
      <c r="RJT180" s="533"/>
      <c r="RJU180" s="533"/>
      <c r="RJV180" s="532"/>
      <c r="RJW180" s="533"/>
      <c r="RJX180" s="533"/>
      <c r="RJY180" s="533"/>
      <c r="RJZ180" s="533"/>
      <c r="RKA180" s="533"/>
      <c r="RKB180" s="532"/>
      <c r="RKC180" s="533"/>
      <c r="RKD180" s="533"/>
      <c r="RKE180" s="533"/>
      <c r="RKF180" s="533"/>
      <c r="RKG180" s="533"/>
      <c r="RKH180" s="532"/>
      <c r="RKI180" s="533"/>
      <c r="RKJ180" s="533"/>
      <c r="RKK180" s="533"/>
      <c r="RKL180" s="533"/>
      <c r="RKM180" s="533"/>
      <c r="RKN180" s="532"/>
      <c r="RKO180" s="533"/>
      <c r="RKP180" s="533"/>
      <c r="RKQ180" s="533"/>
      <c r="RKR180" s="533"/>
      <c r="RKS180" s="533"/>
      <c r="RKT180" s="532"/>
      <c r="RKU180" s="533"/>
      <c r="RKV180" s="533"/>
      <c r="RKW180" s="533"/>
      <c r="RKX180" s="533"/>
      <c r="RKY180" s="533"/>
      <c r="RKZ180" s="532"/>
      <c r="RLA180" s="533"/>
      <c r="RLB180" s="533"/>
      <c r="RLC180" s="533"/>
      <c r="RLD180" s="533"/>
      <c r="RLE180" s="533"/>
      <c r="RLF180" s="532"/>
      <c r="RLG180" s="533"/>
      <c r="RLH180" s="533"/>
      <c r="RLI180" s="533"/>
      <c r="RLJ180" s="533"/>
      <c r="RLK180" s="533"/>
      <c r="RLL180" s="532"/>
      <c r="RLM180" s="533"/>
      <c r="RLN180" s="533"/>
      <c r="RLO180" s="533"/>
      <c r="RLP180" s="533"/>
      <c r="RLQ180" s="533"/>
      <c r="RLR180" s="532"/>
      <c r="RLS180" s="533"/>
      <c r="RLT180" s="533"/>
      <c r="RLU180" s="533"/>
      <c r="RLV180" s="533"/>
      <c r="RLW180" s="533"/>
      <c r="RLX180" s="532"/>
      <c r="RLY180" s="533"/>
      <c r="RLZ180" s="533"/>
      <c r="RMA180" s="533"/>
      <c r="RMB180" s="533"/>
      <c r="RMC180" s="533"/>
      <c r="RMD180" s="532"/>
      <c r="RME180" s="533"/>
      <c r="RMF180" s="533"/>
      <c r="RMG180" s="533"/>
      <c r="RMH180" s="533"/>
      <c r="RMI180" s="533"/>
      <c r="RMJ180" s="532"/>
      <c r="RMK180" s="533"/>
      <c r="RML180" s="533"/>
      <c r="RMM180" s="533"/>
      <c r="RMN180" s="533"/>
      <c r="RMO180" s="533"/>
      <c r="RMP180" s="532"/>
      <c r="RMQ180" s="533"/>
      <c r="RMR180" s="533"/>
      <c r="RMS180" s="533"/>
      <c r="RMT180" s="533"/>
      <c r="RMU180" s="533"/>
      <c r="RMV180" s="532"/>
      <c r="RMW180" s="533"/>
      <c r="RMX180" s="533"/>
      <c r="RMY180" s="533"/>
      <c r="RMZ180" s="533"/>
      <c r="RNA180" s="533"/>
      <c r="RNB180" s="532"/>
      <c r="RNC180" s="533"/>
      <c r="RND180" s="533"/>
      <c r="RNE180" s="533"/>
      <c r="RNF180" s="533"/>
      <c r="RNG180" s="533"/>
      <c r="RNH180" s="532"/>
      <c r="RNI180" s="533"/>
      <c r="RNJ180" s="533"/>
      <c r="RNK180" s="533"/>
      <c r="RNL180" s="533"/>
      <c r="RNM180" s="533"/>
      <c r="RNN180" s="532"/>
      <c r="RNO180" s="533"/>
      <c r="RNP180" s="533"/>
      <c r="RNQ180" s="533"/>
      <c r="RNR180" s="533"/>
      <c r="RNS180" s="533"/>
      <c r="RNT180" s="532"/>
      <c r="RNU180" s="533"/>
      <c r="RNV180" s="533"/>
      <c r="RNW180" s="533"/>
      <c r="RNX180" s="533"/>
      <c r="RNY180" s="533"/>
      <c r="RNZ180" s="532"/>
      <c r="ROA180" s="533"/>
      <c r="ROB180" s="533"/>
      <c r="ROC180" s="533"/>
      <c r="ROD180" s="533"/>
      <c r="ROE180" s="533"/>
      <c r="ROF180" s="532"/>
      <c r="ROG180" s="533"/>
      <c r="ROH180" s="533"/>
      <c r="ROI180" s="533"/>
      <c r="ROJ180" s="533"/>
      <c r="ROK180" s="533"/>
      <c r="ROL180" s="532"/>
      <c r="ROM180" s="533"/>
      <c r="RON180" s="533"/>
      <c r="ROO180" s="533"/>
      <c r="ROP180" s="533"/>
      <c r="ROQ180" s="533"/>
      <c r="ROR180" s="532"/>
      <c r="ROS180" s="533"/>
      <c r="ROT180" s="533"/>
      <c r="ROU180" s="533"/>
      <c r="ROV180" s="533"/>
      <c r="ROW180" s="533"/>
      <c r="ROX180" s="532"/>
      <c r="ROY180" s="533"/>
      <c r="ROZ180" s="533"/>
      <c r="RPA180" s="533"/>
      <c r="RPB180" s="533"/>
      <c r="RPC180" s="533"/>
      <c r="RPD180" s="532"/>
      <c r="RPE180" s="533"/>
      <c r="RPF180" s="533"/>
      <c r="RPG180" s="533"/>
      <c r="RPH180" s="533"/>
      <c r="RPI180" s="533"/>
      <c r="RPJ180" s="532"/>
      <c r="RPK180" s="533"/>
      <c r="RPL180" s="533"/>
      <c r="RPM180" s="533"/>
      <c r="RPN180" s="533"/>
      <c r="RPO180" s="533"/>
      <c r="RPP180" s="532"/>
      <c r="RPQ180" s="533"/>
      <c r="RPR180" s="533"/>
      <c r="RPS180" s="533"/>
      <c r="RPT180" s="533"/>
      <c r="RPU180" s="533"/>
      <c r="RPV180" s="532"/>
      <c r="RPW180" s="533"/>
      <c r="RPX180" s="533"/>
      <c r="RPY180" s="533"/>
      <c r="RPZ180" s="533"/>
      <c r="RQA180" s="533"/>
      <c r="RQB180" s="532"/>
      <c r="RQC180" s="533"/>
      <c r="RQD180" s="533"/>
      <c r="RQE180" s="533"/>
      <c r="RQF180" s="533"/>
      <c r="RQG180" s="533"/>
      <c r="RQH180" s="532"/>
      <c r="RQI180" s="533"/>
      <c r="RQJ180" s="533"/>
      <c r="RQK180" s="533"/>
      <c r="RQL180" s="533"/>
      <c r="RQM180" s="533"/>
      <c r="RQN180" s="532"/>
      <c r="RQO180" s="533"/>
      <c r="RQP180" s="533"/>
      <c r="RQQ180" s="533"/>
      <c r="RQR180" s="533"/>
      <c r="RQS180" s="533"/>
      <c r="RQT180" s="532"/>
      <c r="RQU180" s="533"/>
      <c r="RQV180" s="533"/>
      <c r="RQW180" s="533"/>
      <c r="RQX180" s="533"/>
      <c r="RQY180" s="533"/>
      <c r="RQZ180" s="532"/>
      <c r="RRA180" s="533"/>
      <c r="RRB180" s="533"/>
      <c r="RRC180" s="533"/>
      <c r="RRD180" s="533"/>
      <c r="RRE180" s="533"/>
      <c r="RRF180" s="532"/>
      <c r="RRG180" s="533"/>
      <c r="RRH180" s="533"/>
      <c r="RRI180" s="533"/>
      <c r="RRJ180" s="533"/>
      <c r="RRK180" s="533"/>
      <c r="RRL180" s="532"/>
      <c r="RRM180" s="533"/>
      <c r="RRN180" s="533"/>
      <c r="RRO180" s="533"/>
      <c r="RRP180" s="533"/>
      <c r="RRQ180" s="533"/>
      <c r="RRR180" s="532"/>
      <c r="RRS180" s="533"/>
      <c r="RRT180" s="533"/>
      <c r="RRU180" s="533"/>
      <c r="RRV180" s="533"/>
      <c r="RRW180" s="533"/>
      <c r="RRX180" s="532"/>
      <c r="RRY180" s="533"/>
      <c r="RRZ180" s="533"/>
      <c r="RSA180" s="533"/>
      <c r="RSB180" s="533"/>
      <c r="RSC180" s="533"/>
      <c r="RSD180" s="532"/>
      <c r="RSE180" s="533"/>
      <c r="RSF180" s="533"/>
      <c r="RSG180" s="533"/>
      <c r="RSH180" s="533"/>
      <c r="RSI180" s="533"/>
      <c r="RSJ180" s="532"/>
      <c r="RSK180" s="533"/>
      <c r="RSL180" s="533"/>
      <c r="RSM180" s="533"/>
      <c r="RSN180" s="533"/>
      <c r="RSO180" s="533"/>
      <c r="RSP180" s="532"/>
      <c r="RSQ180" s="533"/>
      <c r="RSR180" s="533"/>
      <c r="RSS180" s="533"/>
      <c r="RST180" s="533"/>
      <c r="RSU180" s="533"/>
      <c r="RSV180" s="532"/>
      <c r="RSW180" s="533"/>
      <c r="RSX180" s="533"/>
      <c r="RSY180" s="533"/>
      <c r="RSZ180" s="533"/>
      <c r="RTA180" s="533"/>
      <c r="RTB180" s="532"/>
      <c r="RTC180" s="533"/>
      <c r="RTD180" s="533"/>
      <c r="RTE180" s="533"/>
      <c r="RTF180" s="533"/>
      <c r="RTG180" s="533"/>
      <c r="RTH180" s="532"/>
      <c r="RTI180" s="533"/>
      <c r="RTJ180" s="533"/>
      <c r="RTK180" s="533"/>
      <c r="RTL180" s="533"/>
      <c r="RTM180" s="533"/>
      <c r="RTN180" s="532"/>
      <c r="RTO180" s="533"/>
      <c r="RTP180" s="533"/>
      <c r="RTQ180" s="533"/>
      <c r="RTR180" s="533"/>
      <c r="RTS180" s="533"/>
      <c r="RTT180" s="532"/>
      <c r="RTU180" s="533"/>
      <c r="RTV180" s="533"/>
      <c r="RTW180" s="533"/>
      <c r="RTX180" s="533"/>
      <c r="RTY180" s="533"/>
      <c r="RTZ180" s="532"/>
      <c r="RUA180" s="533"/>
      <c r="RUB180" s="533"/>
      <c r="RUC180" s="533"/>
      <c r="RUD180" s="533"/>
      <c r="RUE180" s="533"/>
      <c r="RUF180" s="532"/>
      <c r="RUG180" s="533"/>
      <c r="RUH180" s="533"/>
      <c r="RUI180" s="533"/>
      <c r="RUJ180" s="533"/>
      <c r="RUK180" s="533"/>
      <c r="RUL180" s="532"/>
      <c r="RUM180" s="533"/>
      <c r="RUN180" s="533"/>
      <c r="RUO180" s="533"/>
      <c r="RUP180" s="533"/>
      <c r="RUQ180" s="533"/>
      <c r="RUR180" s="532"/>
      <c r="RUS180" s="533"/>
      <c r="RUT180" s="533"/>
      <c r="RUU180" s="533"/>
      <c r="RUV180" s="533"/>
      <c r="RUW180" s="533"/>
      <c r="RUX180" s="532"/>
      <c r="RUY180" s="533"/>
      <c r="RUZ180" s="533"/>
      <c r="RVA180" s="533"/>
      <c r="RVB180" s="533"/>
      <c r="RVC180" s="533"/>
      <c r="RVD180" s="532"/>
      <c r="RVE180" s="533"/>
      <c r="RVF180" s="533"/>
      <c r="RVG180" s="533"/>
      <c r="RVH180" s="533"/>
      <c r="RVI180" s="533"/>
      <c r="RVJ180" s="532"/>
      <c r="RVK180" s="533"/>
      <c r="RVL180" s="533"/>
      <c r="RVM180" s="533"/>
      <c r="RVN180" s="533"/>
      <c r="RVO180" s="533"/>
      <c r="RVP180" s="532"/>
      <c r="RVQ180" s="533"/>
      <c r="RVR180" s="533"/>
      <c r="RVS180" s="533"/>
      <c r="RVT180" s="533"/>
      <c r="RVU180" s="533"/>
      <c r="RVV180" s="532"/>
      <c r="RVW180" s="533"/>
      <c r="RVX180" s="533"/>
      <c r="RVY180" s="533"/>
      <c r="RVZ180" s="533"/>
      <c r="RWA180" s="533"/>
      <c r="RWB180" s="532"/>
      <c r="RWC180" s="533"/>
      <c r="RWD180" s="533"/>
      <c r="RWE180" s="533"/>
      <c r="RWF180" s="533"/>
      <c r="RWG180" s="533"/>
      <c r="RWH180" s="532"/>
      <c r="RWI180" s="533"/>
      <c r="RWJ180" s="533"/>
      <c r="RWK180" s="533"/>
      <c r="RWL180" s="533"/>
      <c r="RWM180" s="533"/>
      <c r="RWN180" s="532"/>
      <c r="RWO180" s="533"/>
      <c r="RWP180" s="533"/>
      <c r="RWQ180" s="533"/>
      <c r="RWR180" s="533"/>
      <c r="RWS180" s="533"/>
      <c r="RWT180" s="532"/>
      <c r="RWU180" s="533"/>
      <c r="RWV180" s="533"/>
      <c r="RWW180" s="533"/>
      <c r="RWX180" s="533"/>
      <c r="RWY180" s="533"/>
      <c r="RWZ180" s="532"/>
      <c r="RXA180" s="533"/>
      <c r="RXB180" s="533"/>
      <c r="RXC180" s="533"/>
      <c r="RXD180" s="533"/>
      <c r="RXE180" s="533"/>
      <c r="RXF180" s="532"/>
      <c r="RXG180" s="533"/>
      <c r="RXH180" s="533"/>
      <c r="RXI180" s="533"/>
      <c r="RXJ180" s="533"/>
      <c r="RXK180" s="533"/>
      <c r="RXL180" s="532"/>
      <c r="RXM180" s="533"/>
      <c r="RXN180" s="533"/>
      <c r="RXO180" s="533"/>
      <c r="RXP180" s="533"/>
      <c r="RXQ180" s="533"/>
      <c r="RXR180" s="532"/>
      <c r="RXS180" s="533"/>
      <c r="RXT180" s="533"/>
      <c r="RXU180" s="533"/>
      <c r="RXV180" s="533"/>
      <c r="RXW180" s="533"/>
      <c r="RXX180" s="532"/>
      <c r="RXY180" s="533"/>
      <c r="RXZ180" s="533"/>
      <c r="RYA180" s="533"/>
      <c r="RYB180" s="533"/>
      <c r="RYC180" s="533"/>
      <c r="RYD180" s="532"/>
      <c r="RYE180" s="533"/>
      <c r="RYF180" s="533"/>
      <c r="RYG180" s="533"/>
      <c r="RYH180" s="533"/>
      <c r="RYI180" s="533"/>
      <c r="RYJ180" s="532"/>
      <c r="RYK180" s="533"/>
      <c r="RYL180" s="533"/>
      <c r="RYM180" s="533"/>
      <c r="RYN180" s="533"/>
      <c r="RYO180" s="533"/>
      <c r="RYP180" s="532"/>
      <c r="RYQ180" s="533"/>
      <c r="RYR180" s="533"/>
      <c r="RYS180" s="533"/>
      <c r="RYT180" s="533"/>
      <c r="RYU180" s="533"/>
      <c r="RYV180" s="532"/>
      <c r="RYW180" s="533"/>
      <c r="RYX180" s="533"/>
      <c r="RYY180" s="533"/>
      <c r="RYZ180" s="533"/>
      <c r="RZA180" s="533"/>
      <c r="RZB180" s="532"/>
      <c r="RZC180" s="533"/>
      <c r="RZD180" s="533"/>
      <c r="RZE180" s="533"/>
      <c r="RZF180" s="533"/>
      <c r="RZG180" s="533"/>
      <c r="RZH180" s="532"/>
      <c r="RZI180" s="533"/>
      <c r="RZJ180" s="533"/>
      <c r="RZK180" s="533"/>
      <c r="RZL180" s="533"/>
      <c r="RZM180" s="533"/>
      <c r="RZN180" s="532"/>
      <c r="RZO180" s="533"/>
      <c r="RZP180" s="533"/>
      <c r="RZQ180" s="533"/>
      <c r="RZR180" s="533"/>
      <c r="RZS180" s="533"/>
      <c r="RZT180" s="532"/>
      <c r="RZU180" s="533"/>
      <c r="RZV180" s="533"/>
      <c r="RZW180" s="533"/>
      <c r="RZX180" s="533"/>
      <c r="RZY180" s="533"/>
      <c r="RZZ180" s="532"/>
      <c r="SAA180" s="533"/>
      <c r="SAB180" s="533"/>
      <c r="SAC180" s="533"/>
      <c r="SAD180" s="533"/>
      <c r="SAE180" s="533"/>
      <c r="SAF180" s="532"/>
      <c r="SAG180" s="533"/>
      <c r="SAH180" s="533"/>
      <c r="SAI180" s="533"/>
      <c r="SAJ180" s="533"/>
      <c r="SAK180" s="533"/>
      <c r="SAL180" s="532"/>
      <c r="SAM180" s="533"/>
      <c r="SAN180" s="533"/>
      <c r="SAO180" s="533"/>
      <c r="SAP180" s="533"/>
      <c r="SAQ180" s="533"/>
      <c r="SAR180" s="532"/>
      <c r="SAS180" s="533"/>
      <c r="SAT180" s="533"/>
      <c r="SAU180" s="533"/>
      <c r="SAV180" s="533"/>
      <c r="SAW180" s="533"/>
      <c r="SAX180" s="532"/>
      <c r="SAY180" s="533"/>
      <c r="SAZ180" s="533"/>
      <c r="SBA180" s="533"/>
      <c r="SBB180" s="533"/>
      <c r="SBC180" s="533"/>
      <c r="SBD180" s="532"/>
      <c r="SBE180" s="533"/>
      <c r="SBF180" s="533"/>
      <c r="SBG180" s="533"/>
      <c r="SBH180" s="533"/>
      <c r="SBI180" s="533"/>
      <c r="SBJ180" s="532"/>
      <c r="SBK180" s="533"/>
      <c r="SBL180" s="533"/>
      <c r="SBM180" s="533"/>
      <c r="SBN180" s="533"/>
      <c r="SBO180" s="533"/>
      <c r="SBP180" s="532"/>
      <c r="SBQ180" s="533"/>
      <c r="SBR180" s="533"/>
      <c r="SBS180" s="533"/>
      <c r="SBT180" s="533"/>
      <c r="SBU180" s="533"/>
      <c r="SBV180" s="532"/>
      <c r="SBW180" s="533"/>
      <c r="SBX180" s="533"/>
      <c r="SBY180" s="533"/>
      <c r="SBZ180" s="533"/>
      <c r="SCA180" s="533"/>
      <c r="SCB180" s="532"/>
      <c r="SCC180" s="533"/>
      <c r="SCD180" s="533"/>
      <c r="SCE180" s="533"/>
      <c r="SCF180" s="533"/>
      <c r="SCG180" s="533"/>
      <c r="SCH180" s="532"/>
      <c r="SCI180" s="533"/>
      <c r="SCJ180" s="533"/>
      <c r="SCK180" s="533"/>
      <c r="SCL180" s="533"/>
      <c r="SCM180" s="533"/>
      <c r="SCN180" s="532"/>
      <c r="SCO180" s="533"/>
      <c r="SCP180" s="533"/>
      <c r="SCQ180" s="533"/>
      <c r="SCR180" s="533"/>
      <c r="SCS180" s="533"/>
      <c r="SCT180" s="532"/>
      <c r="SCU180" s="533"/>
      <c r="SCV180" s="533"/>
      <c r="SCW180" s="533"/>
      <c r="SCX180" s="533"/>
      <c r="SCY180" s="533"/>
      <c r="SCZ180" s="532"/>
      <c r="SDA180" s="533"/>
      <c r="SDB180" s="533"/>
      <c r="SDC180" s="533"/>
      <c r="SDD180" s="533"/>
      <c r="SDE180" s="533"/>
      <c r="SDF180" s="532"/>
      <c r="SDG180" s="533"/>
      <c r="SDH180" s="533"/>
      <c r="SDI180" s="533"/>
      <c r="SDJ180" s="533"/>
      <c r="SDK180" s="533"/>
      <c r="SDL180" s="532"/>
      <c r="SDM180" s="533"/>
      <c r="SDN180" s="533"/>
      <c r="SDO180" s="533"/>
      <c r="SDP180" s="533"/>
      <c r="SDQ180" s="533"/>
      <c r="SDR180" s="532"/>
      <c r="SDS180" s="533"/>
      <c r="SDT180" s="533"/>
      <c r="SDU180" s="533"/>
      <c r="SDV180" s="533"/>
      <c r="SDW180" s="533"/>
      <c r="SDX180" s="532"/>
      <c r="SDY180" s="533"/>
      <c r="SDZ180" s="533"/>
      <c r="SEA180" s="533"/>
      <c r="SEB180" s="533"/>
      <c r="SEC180" s="533"/>
      <c r="SED180" s="532"/>
      <c r="SEE180" s="533"/>
      <c r="SEF180" s="533"/>
      <c r="SEG180" s="533"/>
      <c r="SEH180" s="533"/>
      <c r="SEI180" s="533"/>
      <c r="SEJ180" s="532"/>
      <c r="SEK180" s="533"/>
      <c r="SEL180" s="533"/>
      <c r="SEM180" s="533"/>
      <c r="SEN180" s="533"/>
      <c r="SEO180" s="533"/>
      <c r="SEP180" s="532"/>
      <c r="SEQ180" s="533"/>
      <c r="SER180" s="533"/>
      <c r="SES180" s="533"/>
      <c r="SET180" s="533"/>
      <c r="SEU180" s="533"/>
      <c r="SEV180" s="532"/>
      <c r="SEW180" s="533"/>
      <c r="SEX180" s="533"/>
      <c r="SEY180" s="533"/>
      <c r="SEZ180" s="533"/>
      <c r="SFA180" s="533"/>
      <c r="SFB180" s="532"/>
      <c r="SFC180" s="533"/>
      <c r="SFD180" s="533"/>
      <c r="SFE180" s="533"/>
      <c r="SFF180" s="533"/>
      <c r="SFG180" s="533"/>
      <c r="SFH180" s="532"/>
      <c r="SFI180" s="533"/>
      <c r="SFJ180" s="533"/>
      <c r="SFK180" s="533"/>
      <c r="SFL180" s="533"/>
      <c r="SFM180" s="533"/>
      <c r="SFN180" s="532"/>
      <c r="SFO180" s="533"/>
      <c r="SFP180" s="533"/>
      <c r="SFQ180" s="533"/>
      <c r="SFR180" s="533"/>
      <c r="SFS180" s="533"/>
      <c r="SFT180" s="532"/>
      <c r="SFU180" s="533"/>
      <c r="SFV180" s="533"/>
      <c r="SFW180" s="533"/>
      <c r="SFX180" s="533"/>
      <c r="SFY180" s="533"/>
      <c r="SFZ180" s="532"/>
      <c r="SGA180" s="533"/>
      <c r="SGB180" s="533"/>
      <c r="SGC180" s="533"/>
      <c r="SGD180" s="533"/>
      <c r="SGE180" s="533"/>
      <c r="SGF180" s="532"/>
      <c r="SGG180" s="533"/>
      <c r="SGH180" s="533"/>
      <c r="SGI180" s="533"/>
      <c r="SGJ180" s="533"/>
      <c r="SGK180" s="533"/>
      <c r="SGL180" s="532"/>
      <c r="SGM180" s="533"/>
      <c r="SGN180" s="533"/>
      <c r="SGO180" s="533"/>
      <c r="SGP180" s="533"/>
      <c r="SGQ180" s="533"/>
      <c r="SGR180" s="532"/>
      <c r="SGS180" s="533"/>
      <c r="SGT180" s="533"/>
      <c r="SGU180" s="533"/>
      <c r="SGV180" s="533"/>
      <c r="SGW180" s="533"/>
      <c r="SGX180" s="532"/>
      <c r="SGY180" s="533"/>
      <c r="SGZ180" s="533"/>
      <c r="SHA180" s="533"/>
      <c r="SHB180" s="533"/>
      <c r="SHC180" s="533"/>
      <c r="SHD180" s="532"/>
      <c r="SHE180" s="533"/>
      <c r="SHF180" s="533"/>
      <c r="SHG180" s="533"/>
      <c r="SHH180" s="533"/>
      <c r="SHI180" s="533"/>
      <c r="SHJ180" s="532"/>
      <c r="SHK180" s="533"/>
      <c r="SHL180" s="533"/>
      <c r="SHM180" s="533"/>
      <c r="SHN180" s="533"/>
      <c r="SHO180" s="533"/>
      <c r="SHP180" s="532"/>
      <c r="SHQ180" s="533"/>
      <c r="SHR180" s="533"/>
      <c r="SHS180" s="533"/>
      <c r="SHT180" s="533"/>
      <c r="SHU180" s="533"/>
      <c r="SHV180" s="532"/>
      <c r="SHW180" s="533"/>
      <c r="SHX180" s="533"/>
      <c r="SHY180" s="533"/>
      <c r="SHZ180" s="533"/>
      <c r="SIA180" s="533"/>
      <c r="SIB180" s="532"/>
      <c r="SIC180" s="533"/>
      <c r="SID180" s="533"/>
      <c r="SIE180" s="533"/>
      <c r="SIF180" s="533"/>
      <c r="SIG180" s="533"/>
      <c r="SIH180" s="532"/>
      <c r="SII180" s="533"/>
      <c r="SIJ180" s="533"/>
      <c r="SIK180" s="533"/>
      <c r="SIL180" s="533"/>
      <c r="SIM180" s="533"/>
      <c r="SIN180" s="532"/>
      <c r="SIO180" s="533"/>
      <c r="SIP180" s="533"/>
      <c r="SIQ180" s="533"/>
      <c r="SIR180" s="533"/>
      <c r="SIS180" s="533"/>
      <c r="SIT180" s="532"/>
      <c r="SIU180" s="533"/>
      <c r="SIV180" s="533"/>
      <c r="SIW180" s="533"/>
      <c r="SIX180" s="533"/>
      <c r="SIY180" s="533"/>
      <c r="SIZ180" s="532"/>
      <c r="SJA180" s="533"/>
      <c r="SJB180" s="533"/>
      <c r="SJC180" s="533"/>
      <c r="SJD180" s="533"/>
      <c r="SJE180" s="533"/>
      <c r="SJF180" s="532"/>
      <c r="SJG180" s="533"/>
      <c r="SJH180" s="533"/>
      <c r="SJI180" s="533"/>
      <c r="SJJ180" s="533"/>
      <c r="SJK180" s="533"/>
      <c r="SJL180" s="532"/>
      <c r="SJM180" s="533"/>
      <c r="SJN180" s="533"/>
      <c r="SJO180" s="533"/>
      <c r="SJP180" s="533"/>
      <c r="SJQ180" s="533"/>
      <c r="SJR180" s="532"/>
      <c r="SJS180" s="533"/>
      <c r="SJT180" s="533"/>
      <c r="SJU180" s="533"/>
      <c r="SJV180" s="533"/>
      <c r="SJW180" s="533"/>
      <c r="SJX180" s="532"/>
      <c r="SJY180" s="533"/>
      <c r="SJZ180" s="533"/>
      <c r="SKA180" s="533"/>
      <c r="SKB180" s="533"/>
      <c r="SKC180" s="533"/>
      <c r="SKD180" s="532"/>
      <c r="SKE180" s="533"/>
      <c r="SKF180" s="533"/>
      <c r="SKG180" s="533"/>
      <c r="SKH180" s="533"/>
      <c r="SKI180" s="533"/>
      <c r="SKJ180" s="532"/>
      <c r="SKK180" s="533"/>
      <c r="SKL180" s="533"/>
      <c r="SKM180" s="533"/>
      <c r="SKN180" s="533"/>
      <c r="SKO180" s="533"/>
      <c r="SKP180" s="532"/>
      <c r="SKQ180" s="533"/>
      <c r="SKR180" s="533"/>
      <c r="SKS180" s="533"/>
      <c r="SKT180" s="533"/>
      <c r="SKU180" s="533"/>
      <c r="SKV180" s="532"/>
      <c r="SKW180" s="533"/>
      <c r="SKX180" s="533"/>
      <c r="SKY180" s="533"/>
      <c r="SKZ180" s="533"/>
      <c r="SLA180" s="533"/>
      <c r="SLB180" s="532"/>
      <c r="SLC180" s="533"/>
      <c r="SLD180" s="533"/>
      <c r="SLE180" s="533"/>
      <c r="SLF180" s="533"/>
      <c r="SLG180" s="533"/>
      <c r="SLH180" s="532"/>
      <c r="SLI180" s="533"/>
      <c r="SLJ180" s="533"/>
      <c r="SLK180" s="533"/>
      <c r="SLL180" s="533"/>
      <c r="SLM180" s="533"/>
      <c r="SLN180" s="532"/>
      <c r="SLO180" s="533"/>
      <c r="SLP180" s="533"/>
      <c r="SLQ180" s="533"/>
      <c r="SLR180" s="533"/>
      <c r="SLS180" s="533"/>
      <c r="SLT180" s="532"/>
      <c r="SLU180" s="533"/>
      <c r="SLV180" s="533"/>
      <c r="SLW180" s="533"/>
      <c r="SLX180" s="533"/>
      <c r="SLY180" s="533"/>
      <c r="SLZ180" s="532"/>
      <c r="SMA180" s="533"/>
      <c r="SMB180" s="533"/>
      <c r="SMC180" s="533"/>
      <c r="SMD180" s="533"/>
      <c r="SME180" s="533"/>
      <c r="SMF180" s="532"/>
      <c r="SMG180" s="533"/>
      <c r="SMH180" s="533"/>
      <c r="SMI180" s="533"/>
      <c r="SMJ180" s="533"/>
      <c r="SMK180" s="533"/>
      <c r="SML180" s="532"/>
      <c r="SMM180" s="533"/>
      <c r="SMN180" s="533"/>
      <c r="SMO180" s="533"/>
      <c r="SMP180" s="533"/>
      <c r="SMQ180" s="533"/>
      <c r="SMR180" s="532"/>
      <c r="SMS180" s="533"/>
      <c r="SMT180" s="533"/>
      <c r="SMU180" s="533"/>
      <c r="SMV180" s="533"/>
      <c r="SMW180" s="533"/>
      <c r="SMX180" s="532"/>
      <c r="SMY180" s="533"/>
      <c r="SMZ180" s="533"/>
      <c r="SNA180" s="533"/>
      <c r="SNB180" s="533"/>
      <c r="SNC180" s="533"/>
      <c r="SND180" s="532"/>
      <c r="SNE180" s="533"/>
      <c r="SNF180" s="533"/>
      <c r="SNG180" s="533"/>
      <c r="SNH180" s="533"/>
      <c r="SNI180" s="533"/>
      <c r="SNJ180" s="532"/>
      <c r="SNK180" s="533"/>
      <c r="SNL180" s="533"/>
      <c r="SNM180" s="533"/>
      <c r="SNN180" s="533"/>
      <c r="SNO180" s="533"/>
      <c r="SNP180" s="532"/>
      <c r="SNQ180" s="533"/>
      <c r="SNR180" s="533"/>
      <c r="SNS180" s="533"/>
      <c r="SNT180" s="533"/>
      <c r="SNU180" s="533"/>
      <c r="SNV180" s="532"/>
      <c r="SNW180" s="533"/>
      <c r="SNX180" s="533"/>
      <c r="SNY180" s="533"/>
      <c r="SNZ180" s="533"/>
      <c r="SOA180" s="533"/>
      <c r="SOB180" s="532"/>
      <c r="SOC180" s="533"/>
      <c r="SOD180" s="533"/>
      <c r="SOE180" s="533"/>
      <c r="SOF180" s="533"/>
      <c r="SOG180" s="533"/>
      <c r="SOH180" s="532"/>
      <c r="SOI180" s="533"/>
      <c r="SOJ180" s="533"/>
      <c r="SOK180" s="533"/>
      <c r="SOL180" s="533"/>
      <c r="SOM180" s="533"/>
      <c r="SON180" s="532"/>
      <c r="SOO180" s="533"/>
      <c r="SOP180" s="533"/>
      <c r="SOQ180" s="533"/>
      <c r="SOR180" s="533"/>
      <c r="SOS180" s="533"/>
      <c r="SOT180" s="532"/>
      <c r="SOU180" s="533"/>
      <c r="SOV180" s="533"/>
      <c r="SOW180" s="533"/>
      <c r="SOX180" s="533"/>
      <c r="SOY180" s="533"/>
      <c r="SOZ180" s="532"/>
      <c r="SPA180" s="533"/>
      <c r="SPB180" s="533"/>
      <c r="SPC180" s="533"/>
      <c r="SPD180" s="533"/>
      <c r="SPE180" s="533"/>
      <c r="SPF180" s="532"/>
      <c r="SPG180" s="533"/>
      <c r="SPH180" s="533"/>
      <c r="SPI180" s="533"/>
      <c r="SPJ180" s="533"/>
      <c r="SPK180" s="533"/>
      <c r="SPL180" s="532"/>
      <c r="SPM180" s="533"/>
      <c r="SPN180" s="533"/>
      <c r="SPO180" s="533"/>
      <c r="SPP180" s="533"/>
      <c r="SPQ180" s="533"/>
      <c r="SPR180" s="532"/>
      <c r="SPS180" s="533"/>
      <c r="SPT180" s="533"/>
      <c r="SPU180" s="533"/>
      <c r="SPV180" s="533"/>
      <c r="SPW180" s="533"/>
      <c r="SPX180" s="532"/>
      <c r="SPY180" s="533"/>
      <c r="SPZ180" s="533"/>
      <c r="SQA180" s="533"/>
      <c r="SQB180" s="533"/>
      <c r="SQC180" s="533"/>
      <c r="SQD180" s="532"/>
      <c r="SQE180" s="533"/>
      <c r="SQF180" s="533"/>
      <c r="SQG180" s="533"/>
      <c r="SQH180" s="533"/>
      <c r="SQI180" s="533"/>
      <c r="SQJ180" s="532"/>
      <c r="SQK180" s="533"/>
      <c r="SQL180" s="533"/>
      <c r="SQM180" s="533"/>
      <c r="SQN180" s="533"/>
      <c r="SQO180" s="533"/>
      <c r="SQP180" s="532"/>
      <c r="SQQ180" s="533"/>
      <c r="SQR180" s="533"/>
      <c r="SQS180" s="533"/>
      <c r="SQT180" s="533"/>
      <c r="SQU180" s="533"/>
      <c r="SQV180" s="532"/>
      <c r="SQW180" s="533"/>
      <c r="SQX180" s="533"/>
      <c r="SQY180" s="533"/>
      <c r="SQZ180" s="533"/>
      <c r="SRA180" s="533"/>
      <c r="SRB180" s="532"/>
      <c r="SRC180" s="533"/>
      <c r="SRD180" s="533"/>
      <c r="SRE180" s="533"/>
      <c r="SRF180" s="533"/>
      <c r="SRG180" s="533"/>
      <c r="SRH180" s="532"/>
      <c r="SRI180" s="533"/>
      <c r="SRJ180" s="533"/>
      <c r="SRK180" s="533"/>
      <c r="SRL180" s="533"/>
      <c r="SRM180" s="533"/>
      <c r="SRN180" s="532"/>
      <c r="SRO180" s="533"/>
      <c r="SRP180" s="533"/>
      <c r="SRQ180" s="533"/>
      <c r="SRR180" s="533"/>
      <c r="SRS180" s="533"/>
      <c r="SRT180" s="532"/>
      <c r="SRU180" s="533"/>
      <c r="SRV180" s="533"/>
      <c r="SRW180" s="533"/>
      <c r="SRX180" s="533"/>
      <c r="SRY180" s="533"/>
      <c r="SRZ180" s="532"/>
      <c r="SSA180" s="533"/>
      <c r="SSB180" s="533"/>
      <c r="SSC180" s="533"/>
      <c r="SSD180" s="533"/>
      <c r="SSE180" s="533"/>
      <c r="SSF180" s="532"/>
      <c r="SSG180" s="533"/>
      <c r="SSH180" s="533"/>
      <c r="SSI180" s="533"/>
      <c r="SSJ180" s="533"/>
      <c r="SSK180" s="533"/>
      <c r="SSL180" s="532"/>
      <c r="SSM180" s="533"/>
      <c r="SSN180" s="533"/>
      <c r="SSO180" s="533"/>
      <c r="SSP180" s="533"/>
      <c r="SSQ180" s="533"/>
      <c r="SSR180" s="532"/>
      <c r="SSS180" s="533"/>
      <c r="SST180" s="533"/>
      <c r="SSU180" s="533"/>
      <c r="SSV180" s="533"/>
      <c r="SSW180" s="533"/>
      <c r="SSX180" s="532"/>
      <c r="SSY180" s="533"/>
      <c r="SSZ180" s="533"/>
      <c r="STA180" s="533"/>
      <c r="STB180" s="533"/>
      <c r="STC180" s="533"/>
      <c r="STD180" s="532"/>
      <c r="STE180" s="533"/>
      <c r="STF180" s="533"/>
      <c r="STG180" s="533"/>
      <c r="STH180" s="533"/>
      <c r="STI180" s="533"/>
      <c r="STJ180" s="532"/>
      <c r="STK180" s="533"/>
      <c r="STL180" s="533"/>
      <c r="STM180" s="533"/>
      <c r="STN180" s="533"/>
      <c r="STO180" s="533"/>
      <c r="STP180" s="532"/>
      <c r="STQ180" s="533"/>
      <c r="STR180" s="533"/>
      <c r="STS180" s="533"/>
      <c r="STT180" s="533"/>
      <c r="STU180" s="533"/>
      <c r="STV180" s="532"/>
      <c r="STW180" s="533"/>
      <c r="STX180" s="533"/>
      <c r="STY180" s="533"/>
      <c r="STZ180" s="533"/>
      <c r="SUA180" s="533"/>
      <c r="SUB180" s="532"/>
      <c r="SUC180" s="533"/>
      <c r="SUD180" s="533"/>
      <c r="SUE180" s="533"/>
      <c r="SUF180" s="533"/>
      <c r="SUG180" s="533"/>
      <c r="SUH180" s="532"/>
      <c r="SUI180" s="533"/>
      <c r="SUJ180" s="533"/>
      <c r="SUK180" s="533"/>
      <c r="SUL180" s="533"/>
      <c r="SUM180" s="533"/>
      <c r="SUN180" s="532"/>
      <c r="SUO180" s="533"/>
      <c r="SUP180" s="533"/>
      <c r="SUQ180" s="533"/>
      <c r="SUR180" s="533"/>
      <c r="SUS180" s="533"/>
      <c r="SUT180" s="532"/>
      <c r="SUU180" s="533"/>
      <c r="SUV180" s="533"/>
      <c r="SUW180" s="533"/>
      <c r="SUX180" s="533"/>
      <c r="SUY180" s="533"/>
      <c r="SUZ180" s="532"/>
      <c r="SVA180" s="533"/>
      <c r="SVB180" s="533"/>
      <c r="SVC180" s="533"/>
      <c r="SVD180" s="533"/>
      <c r="SVE180" s="533"/>
      <c r="SVF180" s="532"/>
      <c r="SVG180" s="533"/>
      <c r="SVH180" s="533"/>
      <c r="SVI180" s="533"/>
      <c r="SVJ180" s="533"/>
      <c r="SVK180" s="533"/>
      <c r="SVL180" s="532"/>
      <c r="SVM180" s="533"/>
      <c r="SVN180" s="533"/>
      <c r="SVO180" s="533"/>
      <c r="SVP180" s="533"/>
      <c r="SVQ180" s="533"/>
      <c r="SVR180" s="532"/>
      <c r="SVS180" s="533"/>
      <c r="SVT180" s="533"/>
      <c r="SVU180" s="533"/>
      <c r="SVV180" s="533"/>
      <c r="SVW180" s="533"/>
      <c r="SVX180" s="532"/>
      <c r="SVY180" s="533"/>
      <c r="SVZ180" s="533"/>
      <c r="SWA180" s="533"/>
      <c r="SWB180" s="533"/>
      <c r="SWC180" s="533"/>
      <c r="SWD180" s="532"/>
      <c r="SWE180" s="533"/>
      <c r="SWF180" s="533"/>
      <c r="SWG180" s="533"/>
      <c r="SWH180" s="533"/>
      <c r="SWI180" s="533"/>
      <c r="SWJ180" s="532"/>
      <c r="SWK180" s="533"/>
      <c r="SWL180" s="533"/>
      <c r="SWM180" s="533"/>
      <c r="SWN180" s="533"/>
      <c r="SWO180" s="533"/>
      <c r="SWP180" s="532"/>
      <c r="SWQ180" s="533"/>
      <c r="SWR180" s="533"/>
      <c r="SWS180" s="533"/>
      <c r="SWT180" s="533"/>
      <c r="SWU180" s="533"/>
      <c r="SWV180" s="532"/>
      <c r="SWW180" s="533"/>
      <c r="SWX180" s="533"/>
      <c r="SWY180" s="533"/>
      <c r="SWZ180" s="533"/>
      <c r="SXA180" s="533"/>
      <c r="SXB180" s="532"/>
      <c r="SXC180" s="533"/>
      <c r="SXD180" s="533"/>
      <c r="SXE180" s="533"/>
      <c r="SXF180" s="533"/>
      <c r="SXG180" s="533"/>
      <c r="SXH180" s="532"/>
      <c r="SXI180" s="533"/>
      <c r="SXJ180" s="533"/>
      <c r="SXK180" s="533"/>
      <c r="SXL180" s="533"/>
      <c r="SXM180" s="533"/>
      <c r="SXN180" s="532"/>
      <c r="SXO180" s="533"/>
      <c r="SXP180" s="533"/>
      <c r="SXQ180" s="533"/>
      <c r="SXR180" s="533"/>
      <c r="SXS180" s="533"/>
      <c r="SXT180" s="532"/>
      <c r="SXU180" s="533"/>
      <c r="SXV180" s="533"/>
      <c r="SXW180" s="533"/>
      <c r="SXX180" s="533"/>
      <c r="SXY180" s="533"/>
      <c r="SXZ180" s="532"/>
      <c r="SYA180" s="533"/>
      <c r="SYB180" s="533"/>
      <c r="SYC180" s="533"/>
      <c r="SYD180" s="533"/>
      <c r="SYE180" s="533"/>
      <c r="SYF180" s="532"/>
      <c r="SYG180" s="533"/>
      <c r="SYH180" s="533"/>
      <c r="SYI180" s="533"/>
      <c r="SYJ180" s="533"/>
      <c r="SYK180" s="533"/>
      <c r="SYL180" s="532"/>
      <c r="SYM180" s="533"/>
      <c r="SYN180" s="533"/>
      <c r="SYO180" s="533"/>
      <c r="SYP180" s="533"/>
      <c r="SYQ180" s="533"/>
      <c r="SYR180" s="532"/>
      <c r="SYS180" s="533"/>
      <c r="SYT180" s="533"/>
      <c r="SYU180" s="533"/>
      <c r="SYV180" s="533"/>
      <c r="SYW180" s="533"/>
      <c r="SYX180" s="532"/>
      <c r="SYY180" s="533"/>
      <c r="SYZ180" s="533"/>
      <c r="SZA180" s="533"/>
      <c r="SZB180" s="533"/>
      <c r="SZC180" s="533"/>
      <c r="SZD180" s="532"/>
      <c r="SZE180" s="533"/>
      <c r="SZF180" s="533"/>
      <c r="SZG180" s="533"/>
      <c r="SZH180" s="533"/>
      <c r="SZI180" s="533"/>
      <c r="SZJ180" s="532"/>
      <c r="SZK180" s="533"/>
      <c r="SZL180" s="533"/>
      <c r="SZM180" s="533"/>
      <c r="SZN180" s="533"/>
      <c r="SZO180" s="533"/>
      <c r="SZP180" s="532"/>
      <c r="SZQ180" s="533"/>
      <c r="SZR180" s="533"/>
      <c r="SZS180" s="533"/>
      <c r="SZT180" s="533"/>
      <c r="SZU180" s="533"/>
      <c r="SZV180" s="532"/>
      <c r="SZW180" s="533"/>
      <c r="SZX180" s="533"/>
      <c r="SZY180" s="533"/>
      <c r="SZZ180" s="533"/>
      <c r="TAA180" s="533"/>
      <c r="TAB180" s="532"/>
      <c r="TAC180" s="533"/>
      <c r="TAD180" s="533"/>
      <c r="TAE180" s="533"/>
      <c r="TAF180" s="533"/>
      <c r="TAG180" s="533"/>
      <c r="TAH180" s="532"/>
      <c r="TAI180" s="533"/>
      <c r="TAJ180" s="533"/>
      <c r="TAK180" s="533"/>
      <c r="TAL180" s="533"/>
      <c r="TAM180" s="533"/>
      <c r="TAN180" s="532"/>
      <c r="TAO180" s="533"/>
      <c r="TAP180" s="533"/>
      <c r="TAQ180" s="533"/>
      <c r="TAR180" s="533"/>
      <c r="TAS180" s="533"/>
      <c r="TAT180" s="532"/>
      <c r="TAU180" s="533"/>
      <c r="TAV180" s="533"/>
      <c r="TAW180" s="533"/>
      <c r="TAX180" s="533"/>
      <c r="TAY180" s="533"/>
      <c r="TAZ180" s="532"/>
      <c r="TBA180" s="533"/>
      <c r="TBB180" s="533"/>
      <c r="TBC180" s="533"/>
      <c r="TBD180" s="533"/>
      <c r="TBE180" s="533"/>
      <c r="TBF180" s="532"/>
      <c r="TBG180" s="533"/>
      <c r="TBH180" s="533"/>
      <c r="TBI180" s="533"/>
      <c r="TBJ180" s="533"/>
      <c r="TBK180" s="533"/>
      <c r="TBL180" s="532"/>
      <c r="TBM180" s="533"/>
      <c r="TBN180" s="533"/>
      <c r="TBO180" s="533"/>
      <c r="TBP180" s="533"/>
      <c r="TBQ180" s="533"/>
      <c r="TBR180" s="532"/>
      <c r="TBS180" s="533"/>
      <c r="TBT180" s="533"/>
      <c r="TBU180" s="533"/>
      <c r="TBV180" s="533"/>
      <c r="TBW180" s="533"/>
      <c r="TBX180" s="532"/>
      <c r="TBY180" s="533"/>
      <c r="TBZ180" s="533"/>
      <c r="TCA180" s="533"/>
      <c r="TCB180" s="533"/>
      <c r="TCC180" s="533"/>
      <c r="TCD180" s="532"/>
      <c r="TCE180" s="533"/>
      <c r="TCF180" s="533"/>
      <c r="TCG180" s="533"/>
      <c r="TCH180" s="533"/>
      <c r="TCI180" s="533"/>
      <c r="TCJ180" s="532"/>
      <c r="TCK180" s="533"/>
      <c r="TCL180" s="533"/>
      <c r="TCM180" s="533"/>
      <c r="TCN180" s="533"/>
      <c r="TCO180" s="533"/>
      <c r="TCP180" s="532"/>
      <c r="TCQ180" s="533"/>
      <c r="TCR180" s="533"/>
      <c r="TCS180" s="533"/>
      <c r="TCT180" s="533"/>
      <c r="TCU180" s="533"/>
      <c r="TCV180" s="532"/>
      <c r="TCW180" s="533"/>
      <c r="TCX180" s="533"/>
      <c r="TCY180" s="533"/>
      <c r="TCZ180" s="533"/>
      <c r="TDA180" s="533"/>
      <c r="TDB180" s="532"/>
      <c r="TDC180" s="533"/>
      <c r="TDD180" s="533"/>
      <c r="TDE180" s="533"/>
      <c r="TDF180" s="533"/>
      <c r="TDG180" s="533"/>
      <c r="TDH180" s="532"/>
      <c r="TDI180" s="533"/>
      <c r="TDJ180" s="533"/>
      <c r="TDK180" s="533"/>
      <c r="TDL180" s="533"/>
      <c r="TDM180" s="533"/>
      <c r="TDN180" s="532"/>
      <c r="TDO180" s="533"/>
      <c r="TDP180" s="533"/>
      <c r="TDQ180" s="533"/>
      <c r="TDR180" s="533"/>
      <c r="TDS180" s="533"/>
      <c r="TDT180" s="532"/>
      <c r="TDU180" s="533"/>
      <c r="TDV180" s="533"/>
      <c r="TDW180" s="533"/>
      <c r="TDX180" s="533"/>
      <c r="TDY180" s="533"/>
      <c r="TDZ180" s="532"/>
      <c r="TEA180" s="533"/>
      <c r="TEB180" s="533"/>
      <c r="TEC180" s="533"/>
      <c r="TED180" s="533"/>
      <c r="TEE180" s="533"/>
      <c r="TEF180" s="532"/>
      <c r="TEG180" s="533"/>
      <c r="TEH180" s="533"/>
      <c r="TEI180" s="533"/>
      <c r="TEJ180" s="533"/>
      <c r="TEK180" s="533"/>
      <c r="TEL180" s="532"/>
      <c r="TEM180" s="533"/>
      <c r="TEN180" s="533"/>
      <c r="TEO180" s="533"/>
      <c r="TEP180" s="533"/>
      <c r="TEQ180" s="533"/>
      <c r="TER180" s="532"/>
      <c r="TES180" s="533"/>
      <c r="TET180" s="533"/>
      <c r="TEU180" s="533"/>
      <c r="TEV180" s="533"/>
      <c r="TEW180" s="533"/>
      <c r="TEX180" s="532"/>
      <c r="TEY180" s="533"/>
      <c r="TEZ180" s="533"/>
      <c r="TFA180" s="533"/>
      <c r="TFB180" s="533"/>
      <c r="TFC180" s="533"/>
      <c r="TFD180" s="532"/>
      <c r="TFE180" s="533"/>
      <c r="TFF180" s="533"/>
      <c r="TFG180" s="533"/>
      <c r="TFH180" s="533"/>
      <c r="TFI180" s="533"/>
      <c r="TFJ180" s="532"/>
      <c r="TFK180" s="533"/>
      <c r="TFL180" s="533"/>
      <c r="TFM180" s="533"/>
      <c r="TFN180" s="533"/>
      <c r="TFO180" s="533"/>
      <c r="TFP180" s="532"/>
      <c r="TFQ180" s="533"/>
      <c r="TFR180" s="533"/>
      <c r="TFS180" s="533"/>
      <c r="TFT180" s="533"/>
      <c r="TFU180" s="533"/>
      <c r="TFV180" s="532"/>
      <c r="TFW180" s="533"/>
      <c r="TFX180" s="533"/>
      <c r="TFY180" s="533"/>
      <c r="TFZ180" s="533"/>
      <c r="TGA180" s="533"/>
      <c r="TGB180" s="532"/>
      <c r="TGC180" s="533"/>
      <c r="TGD180" s="533"/>
      <c r="TGE180" s="533"/>
      <c r="TGF180" s="533"/>
      <c r="TGG180" s="533"/>
      <c r="TGH180" s="532"/>
      <c r="TGI180" s="533"/>
      <c r="TGJ180" s="533"/>
      <c r="TGK180" s="533"/>
      <c r="TGL180" s="533"/>
      <c r="TGM180" s="533"/>
      <c r="TGN180" s="532"/>
      <c r="TGO180" s="533"/>
      <c r="TGP180" s="533"/>
      <c r="TGQ180" s="533"/>
      <c r="TGR180" s="533"/>
      <c r="TGS180" s="533"/>
      <c r="TGT180" s="532"/>
      <c r="TGU180" s="533"/>
      <c r="TGV180" s="533"/>
      <c r="TGW180" s="533"/>
      <c r="TGX180" s="533"/>
      <c r="TGY180" s="533"/>
      <c r="TGZ180" s="532"/>
      <c r="THA180" s="533"/>
      <c r="THB180" s="533"/>
      <c r="THC180" s="533"/>
      <c r="THD180" s="533"/>
      <c r="THE180" s="533"/>
      <c r="THF180" s="532"/>
      <c r="THG180" s="533"/>
      <c r="THH180" s="533"/>
      <c r="THI180" s="533"/>
      <c r="THJ180" s="533"/>
      <c r="THK180" s="533"/>
      <c r="THL180" s="532"/>
      <c r="THM180" s="533"/>
      <c r="THN180" s="533"/>
      <c r="THO180" s="533"/>
      <c r="THP180" s="533"/>
      <c r="THQ180" s="533"/>
      <c r="THR180" s="532"/>
      <c r="THS180" s="533"/>
      <c r="THT180" s="533"/>
      <c r="THU180" s="533"/>
      <c r="THV180" s="533"/>
      <c r="THW180" s="533"/>
      <c r="THX180" s="532"/>
      <c r="THY180" s="533"/>
      <c r="THZ180" s="533"/>
      <c r="TIA180" s="533"/>
      <c r="TIB180" s="533"/>
      <c r="TIC180" s="533"/>
      <c r="TID180" s="532"/>
      <c r="TIE180" s="533"/>
      <c r="TIF180" s="533"/>
      <c r="TIG180" s="533"/>
      <c r="TIH180" s="533"/>
      <c r="TII180" s="533"/>
      <c r="TIJ180" s="532"/>
      <c r="TIK180" s="533"/>
      <c r="TIL180" s="533"/>
      <c r="TIM180" s="533"/>
      <c r="TIN180" s="533"/>
      <c r="TIO180" s="533"/>
      <c r="TIP180" s="532"/>
      <c r="TIQ180" s="533"/>
      <c r="TIR180" s="533"/>
      <c r="TIS180" s="533"/>
      <c r="TIT180" s="533"/>
      <c r="TIU180" s="533"/>
      <c r="TIV180" s="532"/>
      <c r="TIW180" s="533"/>
      <c r="TIX180" s="533"/>
      <c r="TIY180" s="533"/>
      <c r="TIZ180" s="533"/>
      <c r="TJA180" s="533"/>
      <c r="TJB180" s="532"/>
      <c r="TJC180" s="533"/>
      <c r="TJD180" s="533"/>
      <c r="TJE180" s="533"/>
      <c r="TJF180" s="533"/>
      <c r="TJG180" s="533"/>
      <c r="TJH180" s="532"/>
      <c r="TJI180" s="533"/>
      <c r="TJJ180" s="533"/>
      <c r="TJK180" s="533"/>
      <c r="TJL180" s="533"/>
      <c r="TJM180" s="533"/>
      <c r="TJN180" s="532"/>
      <c r="TJO180" s="533"/>
      <c r="TJP180" s="533"/>
      <c r="TJQ180" s="533"/>
      <c r="TJR180" s="533"/>
      <c r="TJS180" s="533"/>
      <c r="TJT180" s="532"/>
      <c r="TJU180" s="533"/>
      <c r="TJV180" s="533"/>
      <c r="TJW180" s="533"/>
      <c r="TJX180" s="533"/>
      <c r="TJY180" s="533"/>
      <c r="TJZ180" s="532"/>
      <c r="TKA180" s="533"/>
      <c r="TKB180" s="533"/>
      <c r="TKC180" s="533"/>
      <c r="TKD180" s="533"/>
      <c r="TKE180" s="533"/>
      <c r="TKF180" s="532"/>
      <c r="TKG180" s="533"/>
      <c r="TKH180" s="533"/>
      <c r="TKI180" s="533"/>
      <c r="TKJ180" s="533"/>
      <c r="TKK180" s="533"/>
      <c r="TKL180" s="532"/>
      <c r="TKM180" s="533"/>
      <c r="TKN180" s="533"/>
      <c r="TKO180" s="533"/>
      <c r="TKP180" s="533"/>
      <c r="TKQ180" s="533"/>
      <c r="TKR180" s="532"/>
      <c r="TKS180" s="533"/>
      <c r="TKT180" s="533"/>
      <c r="TKU180" s="533"/>
      <c r="TKV180" s="533"/>
      <c r="TKW180" s="533"/>
      <c r="TKX180" s="532"/>
      <c r="TKY180" s="533"/>
      <c r="TKZ180" s="533"/>
      <c r="TLA180" s="533"/>
      <c r="TLB180" s="533"/>
      <c r="TLC180" s="533"/>
      <c r="TLD180" s="532"/>
      <c r="TLE180" s="533"/>
      <c r="TLF180" s="533"/>
      <c r="TLG180" s="533"/>
      <c r="TLH180" s="533"/>
      <c r="TLI180" s="533"/>
      <c r="TLJ180" s="532"/>
      <c r="TLK180" s="533"/>
      <c r="TLL180" s="533"/>
      <c r="TLM180" s="533"/>
      <c r="TLN180" s="533"/>
      <c r="TLO180" s="533"/>
      <c r="TLP180" s="532"/>
      <c r="TLQ180" s="533"/>
      <c r="TLR180" s="533"/>
      <c r="TLS180" s="533"/>
      <c r="TLT180" s="533"/>
      <c r="TLU180" s="533"/>
      <c r="TLV180" s="532"/>
      <c r="TLW180" s="533"/>
      <c r="TLX180" s="533"/>
      <c r="TLY180" s="533"/>
      <c r="TLZ180" s="533"/>
      <c r="TMA180" s="533"/>
      <c r="TMB180" s="532"/>
      <c r="TMC180" s="533"/>
      <c r="TMD180" s="533"/>
      <c r="TME180" s="533"/>
      <c r="TMF180" s="533"/>
      <c r="TMG180" s="533"/>
      <c r="TMH180" s="532"/>
      <c r="TMI180" s="533"/>
      <c r="TMJ180" s="533"/>
      <c r="TMK180" s="533"/>
      <c r="TML180" s="533"/>
      <c r="TMM180" s="533"/>
      <c r="TMN180" s="532"/>
      <c r="TMO180" s="533"/>
      <c r="TMP180" s="533"/>
      <c r="TMQ180" s="533"/>
      <c r="TMR180" s="533"/>
      <c r="TMS180" s="533"/>
      <c r="TMT180" s="532"/>
      <c r="TMU180" s="533"/>
      <c r="TMV180" s="533"/>
      <c r="TMW180" s="533"/>
      <c r="TMX180" s="533"/>
      <c r="TMY180" s="533"/>
      <c r="TMZ180" s="532"/>
      <c r="TNA180" s="533"/>
      <c r="TNB180" s="533"/>
      <c r="TNC180" s="533"/>
      <c r="TND180" s="533"/>
      <c r="TNE180" s="533"/>
      <c r="TNF180" s="532"/>
      <c r="TNG180" s="533"/>
      <c r="TNH180" s="533"/>
      <c r="TNI180" s="533"/>
      <c r="TNJ180" s="533"/>
      <c r="TNK180" s="533"/>
      <c r="TNL180" s="532"/>
      <c r="TNM180" s="533"/>
      <c r="TNN180" s="533"/>
      <c r="TNO180" s="533"/>
      <c r="TNP180" s="533"/>
      <c r="TNQ180" s="533"/>
      <c r="TNR180" s="532"/>
      <c r="TNS180" s="533"/>
      <c r="TNT180" s="533"/>
      <c r="TNU180" s="533"/>
      <c r="TNV180" s="533"/>
      <c r="TNW180" s="533"/>
      <c r="TNX180" s="532"/>
      <c r="TNY180" s="533"/>
      <c r="TNZ180" s="533"/>
      <c r="TOA180" s="533"/>
      <c r="TOB180" s="533"/>
      <c r="TOC180" s="533"/>
      <c r="TOD180" s="532"/>
      <c r="TOE180" s="533"/>
      <c r="TOF180" s="533"/>
      <c r="TOG180" s="533"/>
      <c r="TOH180" s="533"/>
      <c r="TOI180" s="533"/>
      <c r="TOJ180" s="532"/>
      <c r="TOK180" s="533"/>
      <c r="TOL180" s="533"/>
      <c r="TOM180" s="533"/>
      <c r="TON180" s="533"/>
      <c r="TOO180" s="533"/>
      <c r="TOP180" s="532"/>
      <c r="TOQ180" s="533"/>
      <c r="TOR180" s="533"/>
      <c r="TOS180" s="533"/>
      <c r="TOT180" s="533"/>
      <c r="TOU180" s="533"/>
      <c r="TOV180" s="532"/>
      <c r="TOW180" s="533"/>
      <c r="TOX180" s="533"/>
      <c r="TOY180" s="533"/>
      <c r="TOZ180" s="533"/>
      <c r="TPA180" s="533"/>
      <c r="TPB180" s="532"/>
      <c r="TPC180" s="533"/>
      <c r="TPD180" s="533"/>
      <c r="TPE180" s="533"/>
      <c r="TPF180" s="533"/>
      <c r="TPG180" s="533"/>
      <c r="TPH180" s="532"/>
      <c r="TPI180" s="533"/>
      <c r="TPJ180" s="533"/>
      <c r="TPK180" s="533"/>
      <c r="TPL180" s="533"/>
      <c r="TPM180" s="533"/>
      <c r="TPN180" s="532"/>
      <c r="TPO180" s="533"/>
      <c r="TPP180" s="533"/>
      <c r="TPQ180" s="533"/>
      <c r="TPR180" s="533"/>
      <c r="TPS180" s="533"/>
      <c r="TPT180" s="532"/>
      <c r="TPU180" s="533"/>
      <c r="TPV180" s="533"/>
      <c r="TPW180" s="533"/>
      <c r="TPX180" s="533"/>
      <c r="TPY180" s="533"/>
      <c r="TPZ180" s="532"/>
      <c r="TQA180" s="533"/>
      <c r="TQB180" s="533"/>
      <c r="TQC180" s="533"/>
      <c r="TQD180" s="533"/>
      <c r="TQE180" s="533"/>
      <c r="TQF180" s="532"/>
      <c r="TQG180" s="533"/>
      <c r="TQH180" s="533"/>
      <c r="TQI180" s="533"/>
      <c r="TQJ180" s="533"/>
      <c r="TQK180" s="533"/>
      <c r="TQL180" s="532"/>
      <c r="TQM180" s="533"/>
      <c r="TQN180" s="533"/>
      <c r="TQO180" s="533"/>
      <c r="TQP180" s="533"/>
      <c r="TQQ180" s="533"/>
      <c r="TQR180" s="532"/>
      <c r="TQS180" s="533"/>
      <c r="TQT180" s="533"/>
      <c r="TQU180" s="533"/>
      <c r="TQV180" s="533"/>
      <c r="TQW180" s="533"/>
      <c r="TQX180" s="532"/>
      <c r="TQY180" s="533"/>
      <c r="TQZ180" s="533"/>
      <c r="TRA180" s="533"/>
      <c r="TRB180" s="533"/>
      <c r="TRC180" s="533"/>
      <c r="TRD180" s="532"/>
      <c r="TRE180" s="533"/>
      <c r="TRF180" s="533"/>
      <c r="TRG180" s="533"/>
      <c r="TRH180" s="533"/>
      <c r="TRI180" s="533"/>
      <c r="TRJ180" s="532"/>
      <c r="TRK180" s="533"/>
      <c r="TRL180" s="533"/>
      <c r="TRM180" s="533"/>
      <c r="TRN180" s="533"/>
      <c r="TRO180" s="533"/>
      <c r="TRP180" s="532"/>
      <c r="TRQ180" s="533"/>
      <c r="TRR180" s="533"/>
      <c r="TRS180" s="533"/>
      <c r="TRT180" s="533"/>
      <c r="TRU180" s="533"/>
      <c r="TRV180" s="532"/>
      <c r="TRW180" s="533"/>
      <c r="TRX180" s="533"/>
      <c r="TRY180" s="533"/>
      <c r="TRZ180" s="533"/>
      <c r="TSA180" s="533"/>
      <c r="TSB180" s="532"/>
      <c r="TSC180" s="533"/>
      <c r="TSD180" s="533"/>
      <c r="TSE180" s="533"/>
      <c r="TSF180" s="533"/>
      <c r="TSG180" s="533"/>
      <c r="TSH180" s="532"/>
      <c r="TSI180" s="533"/>
      <c r="TSJ180" s="533"/>
      <c r="TSK180" s="533"/>
      <c r="TSL180" s="533"/>
      <c r="TSM180" s="533"/>
      <c r="TSN180" s="532"/>
      <c r="TSO180" s="533"/>
      <c r="TSP180" s="533"/>
      <c r="TSQ180" s="533"/>
      <c r="TSR180" s="533"/>
      <c r="TSS180" s="533"/>
      <c r="TST180" s="532"/>
      <c r="TSU180" s="533"/>
      <c r="TSV180" s="533"/>
      <c r="TSW180" s="533"/>
      <c r="TSX180" s="533"/>
      <c r="TSY180" s="533"/>
      <c r="TSZ180" s="532"/>
      <c r="TTA180" s="533"/>
      <c r="TTB180" s="533"/>
      <c r="TTC180" s="533"/>
      <c r="TTD180" s="533"/>
      <c r="TTE180" s="533"/>
      <c r="TTF180" s="532"/>
      <c r="TTG180" s="533"/>
      <c r="TTH180" s="533"/>
      <c r="TTI180" s="533"/>
      <c r="TTJ180" s="533"/>
      <c r="TTK180" s="533"/>
      <c r="TTL180" s="532"/>
      <c r="TTM180" s="533"/>
      <c r="TTN180" s="533"/>
      <c r="TTO180" s="533"/>
      <c r="TTP180" s="533"/>
      <c r="TTQ180" s="533"/>
      <c r="TTR180" s="532"/>
      <c r="TTS180" s="533"/>
      <c r="TTT180" s="533"/>
      <c r="TTU180" s="533"/>
      <c r="TTV180" s="533"/>
      <c r="TTW180" s="533"/>
      <c r="TTX180" s="532"/>
      <c r="TTY180" s="533"/>
      <c r="TTZ180" s="533"/>
      <c r="TUA180" s="533"/>
      <c r="TUB180" s="533"/>
      <c r="TUC180" s="533"/>
      <c r="TUD180" s="532"/>
      <c r="TUE180" s="533"/>
      <c r="TUF180" s="533"/>
      <c r="TUG180" s="533"/>
      <c r="TUH180" s="533"/>
      <c r="TUI180" s="533"/>
      <c r="TUJ180" s="532"/>
      <c r="TUK180" s="533"/>
      <c r="TUL180" s="533"/>
      <c r="TUM180" s="533"/>
      <c r="TUN180" s="533"/>
      <c r="TUO180" s="533"/>
      <c r="TUP180" s="532"/>
      <c r="TUQ180" s="533"/>
      <c r="TUR180" s="533"/>
      <c r="TUS180" s="533"/>
      <c r="TUT180" s="533"/>
      <c r="TUU180" s="533"/>
      <c r="TUV180" s="532"/>
      <c r="TUW180" s="533"/>
      <c r="TUX180" s="533"/>
      <c r="TUY180" s="533"/>
      <c r="TUZ180" s="533"/>
      <c r="TVA180" s="533"/>
      <c r="TVB180" s="532"/>
      <c r="TVC180" s="533"/>
      <c r="TVD180" s="533"/>
      <c r="TVE180" s="533"/>
      <c r="TVF180" s="533"/>
      <c r="TVG180" s="533"/>
      <c r="TVH180" s="532"/>
      <c r="TVI180" s="533"/>
      <c r="TVJ180" s="533"/>
      <c r="TVK180" s="533"/>
      <c r="TVL180" s="533"/>
      <c r="TVM180" s="533"/>
      <c r="TVN180" s="532"/>
      <c r="TVO180" s="533"/>
      <c r="TVP180" s="533"/>
      <c r="TVQ180" s="533"/>
      <c r="TVR180" s="533"/>
      <c r="TVS180" s="533"/>
      <c r="TVT180" s="532"/>
      <c r="TVU180" s="533"/>
      <c r="TVV180" s="533"/>
      <c r="TVW180" s="533"/>
      <c r="TVX180" s="533"/>
      <c r="TVY180" s="533"/>
      <c r="TVZ180" s="532"/>
      <c r="TWA180" s="533"/>
      <c r="TWB180" s="533"/>
      <c r="TWC180" s="533"/>
      <c r="TWD180" s="533"/>
      <c r="TWE180" s="533"/>
      <c r="TWF180" s="532"/>
      <c r="TWG180" s="533"/>
      <c r="TWH180" s="533"/>
      <c r="TWI180" s="533"/>
      <c r="TWJ180" s="533"/>
      <c r="TWK180" s="533"/>
      <c r="TWL180" s="532"/>
      <c r="TWM180" s="533"/>
      <c r="TWN180" s="533"/>
      <c r="TWO180" s="533"/>
      <c r="TWP180" s="533"/>
      <c r="TWQ180" s="533"/>
      <c r="TWR180" s="532"/>
      <c r="TWS180" s="533"/>
      <c r="TWT180" s="533"/>
      <c r="TWU180" s="533"/>
      <c r="TWV180" s="533"/>
      <c r="TWW180" s="533"/>
      <c r="TWX180" s="532"/>
      <c r="TWY180" s="533"/>
      <c r="TWZ180" s="533"/>
      <c r="TXA180" s="533"/>
      <c r="TXB180" s="533"/>
      <c r="TXC180" s="533"/>
      <c r="TXD180" s="532"/>
      <c r="TXE180" s="533"/>
      <c r="TXF180" s="533"/>
      <c r="TXG180" s="533"/>
      <c r="TXH180" s="533"/>
      <c r="TXI180" s="533"/>
      <c r="TXJ180" s="532"/>
      <c r="TXK180" s="533"/>
      <c r="TXL180" s="533"/>
      <c r="TXM180" s="533"/>
      <c r="TXN180" s="533"/>
      <c r="TXO180" s="533"/>
      <c r="TXP180" s="532"/>
      <c r="TXQ180" s="533"/>
      <c r="TXR180" s="533"/>
      <c r="TXS180" s="533"/>
      <c r="TXT180" s="533"/>
      <c r="TXU180" s="533"/>
      <c r="TXV180" s="532"/>
      <c r="TXW180" s="533"/>
      <c r="TXX180" s="533"/>
      <c r="TXY180" s="533"/>
      <c r="TXZ180" s="533"/>
      <c r="TYA180" s="533"/>
      <c r="TYB180" s="532"/>
      <c r="TYC180" s="533"/>
      <c r="TYD180" s="533"/>
      <c r="TYE180" s="533"/>
      <c r="TYF180" s="533"/>
      <c r="TYG180" s="533"/>
      <c r="TYH180" s="532"/>
      <c r="TYI180" s="533"/>
      <c r="TYJ180" s="533"/>
      <c r="TYK180" s="533"/>
      <c r="TYL180" s="533"/>
      <c r="TYM180" s="533"/>
      <c r="TYN180" s="532"/>
      <c r="TYO180" s="533"/>
      <c r="TYP180" s="533"/>
      <c r="TYQ180" s="533"/>
      <c r="TYR180" s="533"/>
      <c r="TYS180" s="533"/>
      <c r="TYT180" s="532"/>
      <c r="TYU180" s="533"/>
      <c r="TYV180" s="533"/>
      <c r="TYW180" s="533"/>
      <c r="TYX180" s="533"/>
      <c r="TYY180" s="533"/>
      <c r="TYZ180" s="532"/>
      <c r="TZA180" s="533"/>
      <c r="TZB180" s="533"/>
      <c r="TZC180" s="533"/>
      <c r="TZD180" s="533"/>
      <c r="TZE180" s="533"/>
      <c r="TZF180" s="532"/>
      <c r="TZG180" s="533"/>
      <c r="TZH180" s="533"/>
      <c r="TZI180" s="533"/>
      <c r="TZJ180" s="533"/>
      <c r="TZK180" s="533"/>
      <c r="TZL180" s="532"/>
      <c r="TZM180" s="533"/>
      <c r="TZN180" s="533"/>
      <c r="TZO180" s="533"/>
      <c r="TZP180" s="533"/>
      <c r="TZQ180" s="533"/>
      <c r="TZR180" s="532"/>
      <c r="TZS180" s="533"/>
      <c r="TZT180" s="533"/>
      <c r="TZU180" s="533"/>
      <c r="TZV180" s="533"/>
      <c r="TZW180" s="533"/>
      <c r="TZX180" s="532"/>
      <c r="TZY180" s="533"/>
      <c r="TZZ180" s="533"/>
      <c r="UAA180" s="533"/>
      <c r="UAB180" s="533"/>
      <c r="UAC180" s="533"/>
      <c r="UAD180" s="532"/>
      <c r="UAE180" s="533"/>
      <c r="UAF180" s="533"/>
      <c r="UAG180" s="533"/>
      <c r="UAH180" s="533"/>
      <c r="UAI180" s="533"/>
      <c r="UAJ180" s="532"/>
      <c r="UAK180" s="533"/>
      <c r="UAL180" s="533"/>
      <c r="UAM180" s="533"/>
      <c r="UAN180" s="533"/>
      <c r="UAO180" s="533"/>
      <c r="UAP180" s="532"/>
      <c r="UAQ180" s="533"/>
      <c r="UAR180" s="533"/>
      <c r="UAS180" s="533"/>
      <c r="UAT180" s="533"/>
      <c r="UAU180" s="533"/>
      <c r="UAV180" s="532"/>
      <c r="UAW180" s="533"/>
      <c r="UAX180" s="533"/>
      <c r="UAY180" s="533"/>
      <c r="UAZ180" s="533"/>
      <c r="UBA180" s="533"/>
      <c r="UBB180" s="532"/>
      <c r="UBC180" s="533"/>
      <c r="UBD180" s="533"/>
      <c r="UBE180" s="533"/>
      <c r="UBF180" s="533"/>
      <c r="UBG180" s="533"/>
      <c r="UBH180" s="532"/>
      <c r="UBI180" s="533"/>
      <c r="UBJ180" s="533"/>
      <c r="UBK180" s="533"/>
      <c r="UBL180" s="533"/>
      <c r="UBM180" s="533"/>
      <c r="UBN180" s="532"/>
      <c r="UBO180" s="533"/>
      <c r="UBP180" s="533"/>
      <c r="UBQ180" s="533"/>
      <c r="UBR180" s="533"/>
      <c r="UBS180" s="533"/>
      <c r="UBT180" s="532"/>
      <c r="UBU180" s="533"/>
      <c r="UBV180" s="533"/>
      <c r="UBW180" s="533"/>
      <c r="UBX180" s="533"/>
      <c r="UBY180" s="533"/>
      <c r="UBZ180" s="532"/>
      <c r="UCA180" s="533"/>
      <c r="UCB180" s="533"/>
      <c r="UCC180" s="533"/>
      <c r="UCD180" s="533"/>
      <c r="UCE180" s="533"/>
      <c r="UCF180" s="532"/>
      <c r="UCG180" s="533"/>
      <c r="UCH180" s="533"/>
      <c r="UCI180" s="533"/>
      <c r="UCJ180" s="533"/>
      <c r="UCK180" s="533"/>
      <c r="UCL180" s="532"/>
      <c r="UCM180" s="533"/>
      <c r="UCN180" s="533"/>
      <c r="UCO180" s="533"/>
      <c r="UCP180" s="533"/>
      <c r="UCQ180" s="533"/>
      <c r="UCR180" s="532"/>
      <c r="UCS180" s="533"/>
      <c r="UCT180" s="533"/>
      <c r="UCU180" s="533"/>
      <c r="UCV180" s="533"/>
      <c r="UCW180" s="533"/>
      <c r="UCX180" s="532"/>
      <c r="UCY180" s="533"/>
      <c r="UCZ180" s="533"/>
      <c r="UDA180" s="533"/>
      <c r="UDB180" s="533"/>
      <c r="UDC180" s="533"/>
      <c r="UDD180" s="532"/>
      <c r="UDE180" s="533"/>
      <c r="UDF180" s="533"/>
      <c r="UDG180" s="533"/>
      <c r="UDH180" s="533"/>
      <c r="UDI180" s="533"/>
      <c r="UDJ180" s="532"/>
      <c r="UDK180" s="533"/>
      <c r="UDL180" s="533"/>
      <c r="UDM180" s="533"/>
      <c r="UDN180" s="533"/>
      <c r="UDO180" s="533"/>
      <c r="UDP180" s="532"/>
      <c r="UDQ180" s="533"/>
      <c r="UDR180" s="533"/>
      <c r="UDS180" s="533"/>
      <c r="UDT180" s="533"/>
      <c r="UDU180" s="533"/>
      <c r="UDV180" s="532"/>
      <c r="UDW180" s="533"/>
      <c r="UDX180" s="533"/>
      <c r="UDY180" s="533"/>
      <c r="UDZ180" s="533"/>
      <c r="UEA180" s="533"/>
      <c r="UEB180" s="532"/>
      <c r="UEC180" s="533"/>
      <c r="UED180" s="533"/>
      <c r="UEE180" s="533"/>
      <c r="UEF180" s="533"/>
      <c r="UEG180" s="533"/>
      <c r="UEH180" s="532"/>
      <c r="UEI180" s="533"/>
      <c r="UEJ180" s="533"/>
      <c r="UEK180" s="533"/>
      <c r="UEL180" s="533"/>
      <c r="UEM180" s="533"/>
      <c r="UEN180" s="532"/>
      <c r="UEO180" s="533"/>
      <c r="UEP180" s="533"/>
      <c r="UEQ180" s="533"/>
      <c r="UER180" s="533"/>
      <c r="UES180" s="533"/>
      <c r="UET180" s="532"/>
      <c r="UEU180" s="533"/>
      <c r="UEV180" s="533"/>
      <c r="UEW180" s="533"/>
      <c r="UEX180" s="533"/>
      <c r="UEY180" s="533"/>
      <c r="UEZ180" s="532"/>
      <c r="UFA180" s="533"/>
      <c r="UFB180" s="533"/>
      <c r="UFC180" s="533"/>
      <c r="UFD180" s="533"/>
      <c r="UFE180" s="533"/>
      <c r="UFF180" s="532"/>
      <c r="UFG180" s="533"/>
      <c r="UFH180" s="533"/>
      <c r="UFI180" s="533"/>
      <c r="UFJ180" s="533"/>
      <c r="UFK180" s="533"/>
      <c r="UFL180" s="532"/>
      <c r="UFM180" s="533"/>
      <c r="UFN180" s="533"/>
      <c r="UFO180" s="533"/>
      <c r="UFP180" s="533"/>
      <c r="UFQ180" s="533"/>
      <c r="UFR180" s="532"/>
      <c r="UFS180" s="533"/>
      <c r="UFT180" s="533"/>
      <c r="UFU180" s="533"/>
      <c r="UFV180" s="533"/>
      <c r="UFW180" s="533"/>
      <c r="UFX180" s="532"/>
      <c r="UFY180" s="533"/>
      <c r="UFZ180" s="533"/>
      <c r="UGA180" s="533"/>
      <c r="UGB180" s="533"/>
      <c r="UGC180" s="533"/>
      <c r="UGD180" s="532"/>
      <c r="UGE180" s="533"/>
      <c r="UGF180" s="533"/>
      <c r="UGG180" s="533"/>
      <c r="UGH180" s="533"/>
      <c r="UGI180" s="533"/>
      <c r="UGJ180" s="532"/>
      <c r="UGK180" s="533"/>
      <c r="UGL180" s="533"/>
      <c r="UGM180" s="533"/>
      <c r="UGN180" s="533"/>
      <c r="UGO180" s="533"/>
      <c r="UGP180" s="532"/>
      <c r="UGQ180" s="533"/>
      <c r="UGR180" s="533"/>
      <c r="UGS180" s="533"/>
      <c r="UGT180" s="533"/>
      <c r="UGU180" s="533"/>
      <c r="UGV180" s="532"/>
      <c r="UGW180" s="533"/>
      <c r="UGX180" s="533"/>
      <c r="UGY180" s="533"/>
      <c r="UGZ180" s="533"/>
      <c r="UHA180" s="533"/>
      <c r="UHB180" s="532"/>
      <c r="UHC180" s="533"/>
      <c r="UHD180" s="533"/>
      <c r="UHE180" s="533"/>
      <c r="UHF180" s="533"/>
      <c r="UHG180" s="533"/>
      <c r="UHH180" s="532"/>
      <c r="UHI180" s="533"/>
      <c r="UHJ180" s="533"/>
      <c r="UHK180" s="533"/>
      <c r="UHL180" s="533"/>
      <c r="UHM180" s="533"/>
      <c r="UHN180" s="532"/>
      <c r="UHO180" s="533"/>
      <c r="UHP180" s="533"/>
      <c r="UHQ180" s="533"/>
      <c r="UHR180" s="533"/>
      <c r="UHS180" s="533"/>
      <c r="UHT180" s="532"/>
      <c r="UHU180" s="533"/>
      <c r="UHV180" s="533"/>
      <c r="UHW180" s="533"/>
      <c r="UHX180" s="533"/>
      <c r="UHY180" s="533"/>
      <c r="UHZ180" s="532"/>
      <c r="UIA180" s="533"/>
      <c r="UIB180" s="533"/>
      <c r="UIC180" s="533"/>
      <c r="UID180" s="533"/>
      <c r="UIE180" s="533"/>
      <c r="UIF180" s="532"/>
      <c r="UIG180" s="533"/>
      <c r="UIH180" s="533"/>
      <c r="UII180" s="533"/>
      <c r="UIJ180" s="533"/>
      <c r="UIK180" s="533"/>
      <c r="UIL180" s="532"/>
      <c r="UIM180" s="533"/>
      <c r="UIN180" s="533"/>
      <c r="UIO180" s="533"/>
      <c r="UIP180" s="533"/>
      <c r="UIQ180" s="533"/>
      <c r="UIR180" s="532"/>
      <c r="UIS180" s="533"/>
      <c r="UIT180" s="533"/>
      <c r="UIU180" s="533"/>
      <c r="UIV180" s="533"/>
      <c r="UIW180" s="533"/>
      <c r="UIX180" s="532"/>
      <c r="UIY180" s="533"/>
      <c r="UIZ180" s="533"/>
      <c r="UJA180" s="533"/>
      <c r="UJB180" s="533"/>
      <c r="UJC180" s="533"/>
      <c r="UJD180" s="532"/>
      <c r="UJE180" s="533"/>
      <c r="UJF180" s="533"/>
      <c r="UJG180" s="533"/>
      <c r="UJH180" s="533"/>
      <c r="UJI180" s="533"/>
      <c r="UJJ180" s="532"/>
      <c r="UJK180" s="533"/>
      <c r="UJL180" s="533"/>
      <c r="UJM180" s="533"/>
      <c r="UJN180" s="533"/>
      <c r="UJO180" s="533"/>
      <c r="UJP180" s="532"/>
      <c r="UJQ180" s="533"/>
      <c r="UJR180" s="533"/>
      <c r="UJS180" s="533"/>
      <c r="UJT180" s="533"/>
      <c r="UJU180" s="533"/>
      <c r="UJV180" s="532"/>
      <c r="UJW180" s="533"/>
      <c r="UJX180" s="533"/>
      <c r="UJY180" s="533"/>
      <c r="UJZ180" s="533"/>
      <c r="UKA180" s="533"/>
      <c r="UKB180" s="532"/>
      <c r="UKC180" s="533"/>
      <c r="UKD180" s="533"/>
      <c r="UKE180" s="533"/>
      <c r="UKF180" s="533"/>
      <c r="UKG180" s="533"/>
      <c r="UKH180" s="532"/>
      <c r="UKI180" s="533"/>
      <c r="UKJ180" s="533"/>
      <c r="UKK180" s="533"/>
      <c r="UKL180" s="533"/>
      <c r="UKM180" s="533"/>
      <c r="UKN180" s="532"/>
      <c r="UKO180" s="533"/>
      <c r="UKP180" s="533"/>
      <c r="UKQ180" s="533"/>
      <c r="UKR180" s="533"/>
      <c r="UKS180" s="533"/>
      <c r="UKT180" s="532"/>
      <c r="UKU180" s="533"/>
      <c r="UKV180" s="533"/>
      <c r="UKW180" s="533"/>
      <c r="UKX180" s="533"/>
      <c r="UKY180" s="533"/>
      <c r="UKZ180" s="532"/>
      <c r="ULA180" s="533"/>
      <c r="ULB180" s="533"/>
      <c r="ULC180" s="533"/>
      <c r="ULD180" s="533"/>
      <c r="ULE180" s="533"/>
      <c r="ULF180" s="532"/>
      <c r="ULG180" s="533"/>
      <c r="ULH180" s="533"/>
      <c r="ULI180" s="533"/>
      <c r="ULJ180" s="533"/>
      <c r="ULK180" s="533"/>
      <c r="ULL180" s="532"/>
      <c r="ULM180" s="533"/>
      <c r="ULN180" s="533"/>
      <c r="ULO180" s="533"/>
      <c r="ULP180" s="533"/>
      <c r="ULQ180" s="533"/>
      <c r="ULR180" s="532"/>
      <c r="ULS180" s="533"/>
      <c r="ULT180" s="533"/>
      <c r="ULU180" s="533"/>
      <c r="ULV180" s="533"/>
      <c r="ULW180" s="533"/>
      <c r="ULX180" s="532"/>
      <c r="ULY180" s="533"/>
      <c r="ULZ180" s="533"/>
      <c r="UMA180" s="533"/>
      <c r="UMB180" s="533"/>
      <c r="UMC180" s="533"/>
      <c r="UMD180" s="532"/>
      <c r="UME180" s="533"/>
      <c r="UMF180" s="533"/>
      <c r="UMG180" s="533"/>
      <c r="UMH180" s="533"/>
      <c r="UMI180" s="533"/>
      <c r="UMJ180" s="532"/>
      <c r="UMK180" s="533"/>
      <c r="UML180" s="533"/>
      <c r="UMM180" s="533"/>
      <c r="UMN180" s="533"/>
      <c r="UMO180" s="533"/>
      <c r="UMP180" s="532"/>
      <c r="UMQ180" s="533"/>
      <c r="UMR180" s="533"/>
      <c r="UMS180" s="533"/>
      <c r="UMT180" s="533"/>
      <c r="UMU180" s="533"/>
      <c r="UMV180" s="532"/>
      <c r="UMW180" s="533"/>
      <c r="UMX180" s="533"/>
      <c r="UMY180" s="533"/>
      <c r="UMZ180" s="533"/>
      <c r="UNA180" s="533"/>
      <c r="UNB180" s="532"/>
      <c r="UNC180" s="533"/>
      <c r="UND180" s="533"/>
      <c r="UNE180" s="533"/>
      <c r="UNF180" s="533"/>
      <c r="UNG180" s="533"/>
      <c r="UNH180" s="532"/>
      <c r="UNI180" s="533"/>
      <c r="UNJ180" s="533"/>
      <c r="UNK180" s="533"/>
      <c r="UNL180" s="533"/>
      <c r="UNM180" s="533"/>
      <c r="UNN180" s="532"/>
      <c r="UNO180" s="533"/>
      <c r="UNP180" s="533"/>
      <c r="UNQ180" s="533"/>
      <c r="UNR180" s="533"/>
      <c r="UNS180" s="533"/>
      <c r="UNT180" s="532"/>
      <c r="UNU180" s="533"/>
      <c r="UNV180" s="533"/>
      <c r="UNW180" s="533"/>
      <c r="UNX180" s="533"/>
      <c r="UNY180" s="533"/>
      <c r="UNZ180" s="532"/>
      <c r="UOA180" s="533"/>
      <c r="UOB180" s="533"/>
      <c r="UOC180" s="533"/>
      <c r="UOD180" s="533"/>
      <c r="UOE180" s="533"/>
      <c r="UOF180" s="532"/>
      <c r="UOG180" s="533"/>
      <c r="UOH180" s="533"/>
      <c r="UOI180" s="533"/>
      <c r="UOJ180" s="533"/>
      <c r="UOK180" s="533"/>
      <c r="UOL180" s="532"/>
      <c r="UOM180" s="533"/>
      <c r="UON180" s="533"/>
      <c r="UOO180" s="533"/>
      <c r="UOP180" s="533"/>
      <c r="UOQ180" s="533"/>
      <c r="UOR180" s="532"/>
      <c r="UOS180" s="533"/>
      <c r="UOT180" s="533"/>
      <c r="UOU180" s="533"/>
      <c r="UOV180" s="533"/>
      <c r="UOW180" s="533"/>
      <c r="UOX180" s="532"/>
      <c r="UOY180" s="533"/>
      <c r="UOZ180" s="533"/>
      <c r="UPA180" s="533"/>
      <c r="UPB180" s="533"/>
      <c r="UPC180" s="533"/>
      <c r="UPD180" s="532"/>
      <c r="UPE180" s="533"/>
      <c r="UPF180" s="533"/>
      <c r="UPG180" s="533"/>
      <c r="UPH180" s="533"/>
      <c r="UPI180" s="533"/>
      <c r="UPJ180" s="532"/>
      <c r="UPK180" s="533"/>
      <c r="UPL180" s="533"/>
      <c r="UPM180" s="533"/>
      <c r="UPN180" s="533"/>
      <c r="UPO180" s="533"/>
      <c r="UPP180" s="532"/>
      <c r="UPQ180" s="533"/>
      <c r="UPR180" s="533"/>
      <c r="UPS180" s="533"/>
      <c r="UPT180" s="533"/>
      <c r="UPU180" s="533"/>
      <c r="UPV180" s="532"/>
      <c r="UPW180" s="533"/>
      <c r="UPX180" s="533"/>
      <c r="UPY180" s="533"/>
      <c r="UPZ180" s="533"/>
      <c r="UQA180" s="533"/>
      <c r="UQB180" s="532"/>
      <c r="UQC180" s="533"/>
      <c r="UQD180" s="533"/>
      <c r="UQE180" s="533"/>
      <c r="UQF180" s="533"/>
      <c r="UQG180" s="533"/>
      <c r="UQH180" s="532"/>
      <c r="UQI180" s="533"/>
      <c r="UQJ180" s="533"/>
      <c r="UQK180" s="533"/>
      <c r="UQL180" s="533"/>
      <c r="UQM180" s="533"/>
      <c r="UQN180" s="532"/>
      <c r="UQO180" s="533"/>
      <c r="UQP180" s="533"/>
      <c r="UQQ180" s="533"/>
      <c r="UQR180" s="533"/>
      <c r="UQS180" s="533"/>
      <c r="UQT180" s="532"/>
      <c r="UQU180" s="533"/>
      <c r="UQV180" s="533"/>
      <c r="UQW180" s="533"/>
      <c r="UQX180" s="533"/>
      <c r="UQY180" s="533"/>
      <c r="UQZ180" s="532"/>
      <c r="URA180" s="533"/>
      <c r="URB180" s="533"/>
      <c r="URC180" s="533"/>
      <c r="URD180" s="533"/>
      <c r="URE180" s="533"/>
      <c r="URF180" s="532"/>
      <c r="URG180" s="533"/>
      <c r="URH180" s="533"/>
      <c r="URI180" s="533"/>
      <c r="URJ180" s="533"/>
      <c r="URK180" s="533"/>
      <c r="URL180" s="532"/>
      <c r="URM180" s="533"/>
      <c r="URN180" s="533"/>
      <c r="URO180" s="533"/>
      <c r="URP180" s="533"/>
      <c r="URQ180" s="533"/>
      <c r="URR180" s="532"/>
      <c r="URS180" s="533"/>
      <c r="URT180" s="533"/>
      <c r="URU180" s="533"/>
      <c r="URV180" s="533"/>
      <c r="URW180" s="533"/>
      <c r="URX180" s="532"/>
      <c r="URY180" s="533"/>
      <c r="URZ180" s="533"/>
      <c r="USA180" s="533"/>
      <c r="USB180" s="533"/>
      <c r="USC180" s="533"/>
      <c r="USD180" s="532"/>
      <c r="USE180" s="533"/>
      <c r="USF180" s="533"/>
      <c r="USG180" s="533"/>
      <c r="USH180" s="533"/>
      <c r="USI180" s="533"/>
      <c r="USJ180" s="532"/>
      <c r="USK180" s="533"/>
      <c r="USL180" s="533"/>
      <c r="USM180" s="533"/>
      <c r="USN180" s="533"/>
      <c r="USO180" s="533"/>
      <c r="USP180" s="532"/>
      <c r="USQ180" s="533"/>
      <c r="USR180" s="533"/>
      <c r="USS180" s="533"/>
      <c r="UST180" s="533"/>
      <c r="USU180" s="533"/>
      <c r="USV180" s="532"/>
      <c r="USW180" s="533"/>
      <c r="USX180" s="533"/>
      <c r="USY180" s="533"/>
      <c r="USZ180" s="533"/>
      <c r="UTA180" s="533"/>
      <c r="UTB180" s="532"/>
      <c r="UTC180" s="533"/>
      <c r="UTD180" s="533"/>
      <c r="UTE180" s="533"/>
      <c r="UTF180" s="533"/>
      <c r="UTG180" s="533"/>
      <c r="UTH180" s="532"/>
      <c r="UTI180" s="533"/>
      <c r="UTJ180" s="533"/>
      <c r="UTK180" s="533"/>
      <c r="UTL180" s="533"/>
      <c r="UTM180" s="533"/>
      <c r="UTN180" s="532"/>
      <c r="UTO180" s="533"/>
      <c r="UTP180" s="533"/>
      <c r="UTQ180" s="533"/>
      <c r="UTR180" s="533"/>
      <c r="UTS180" s="533"/>
      <c r="UTT180" s="532"/>
      <c r="UTU180" s="533"/>
      <c r="UTV180" s="533"/>
      <c r="UTW180" s="533"/>
      <c r="UTX180" s="533"/>
      <c r="UTY180" s="533"/>
      <c r="UTZ180" s="532"/>
      <c r="UUA180" s="533"/>
      <c r="UUB180" s="533"/>
      <c r="UUC180" s="533"/>
      <c r="UUD180" s="533"/>
      <c r="UUE180" s="533"/>
      <c r="UUF180" s="532"/>
      <c r="UUG180" s="533"/>
      <c r="UUH180" s="533"/>
      <c r="UUI180" s="533"/>
      <c r="UUJ180" s="533"/>
      <c r="UUK180" s="533"/>
      <c r="UUL180" s="532"/>
      <c r="UUM180" s="533"/>
      <c r="UUN180" s="533"/>
      <c r="UUO180" s="533"/>
      <c r="UUP180" s="533"/>
      <c r="UUQ180" s="533"/>
      <c r="UUR180" s="532"/>
      <c r="UUS180" s="533"/>
      <c r="UUT180" s="533"/>
      <c r="UUU180" s="533"/>
      <c r="UUV180" s="533"/>
      <c r="UUW180" s="533"/>
      <c r="UUX180" s="532"/>
      <c r="UUY180" s="533"/>
      <c r="UUZ180" s="533"/>
      <c r="UVA180" s="533"/>
      <c r="UVB180" s="533"/>
      <c r="UVC180" s="533"/>
      <c r="UVD180" s="532"/>
      <c r="UVE180" s="533"/>
      <c r="UVF180" s="533"/>
      <c r="UVG180" s="533"/>
      <c r="UVH180" s="533"/>
      <c r="UVI180" s="533"/>
      <c r="UVJ180" s="532"/>
      <c r="UVK180" s="533"/>
      <c r="UVL180" s="533"/>
      <c r="UVM180" s="533"/>
      <c r="UVN180" s="533"/>
      <c r="UVO180" s="533"/>
      <c r="UVP180" s="532"/>
      <c r="UVQ180" s="533"/>
      <c r="UVR180" s="533"/>
      <c r="UVS180" s="533"/>
      <c r="UVT180" s="533"/>
      <c r="UVU180" s="533"/>
      <c r="UVV180" s="532"/>
      <c r="UVW180" s="533"/>
      <c r="UVX180" s="533"/>
      <c r="UVY180" s="533"/>
      <c r="UVZ180" s="533"/>
      <c r="UWA180" s="533"/>
      <c r="UWB180" s="532"/>
      <c r="UWC180" s="533"/>
      <c r="UWD180" s="533"/>
      <c r="UWE180" s="533"/>
      <c r="UWF180" s="533"/>
      <c r="UWG180" s="533"/>
      <c r="UWH180" s="532"/>
      <c r="UWI180" s="533"/>
      <c r="UWJ180" s="533"/>
      <c r="UWK180" s="533"/>
      <c r="UWL180" s="533"/>
      <c r="UWM180" s="533"/>
      <c r="UWN180" s="532"/>
      <c r="UWO180" s="533"/>
      <c r="UWP180" s="533"/>
      <c r="UWQ180" s="533"/>
      <c r="UWR180" s="533"/>
      <c r="UWS180" s="533"/>
      <c r="UWT180" s="532"/>
      <c r="UWU180" s="533"/>
      <c r="UWV180" s="533"/>
      <c r="UWW180" s="533"/>
      <c r="UWX180" s="533"/>
      <c r="UWY180" s="533"/>
      <c r="UWZ180" s="532"/>
      <c r="UXA180" s="533"/>
      <c r="UXB180" s="533"/>
      <c r="UXC180" s="533"/>
      <c r="UXD180" s="533"/>
      <c r="UXE180" s="533"/>
      <c r="UXF180" s="532"/>
      <c r="UXG180" s="533"/>
      <c r="UXH180" s="533"/>
      <c r="UXI180" s="533"/>
      <c r="UXJ180" s="533"/>
      <c r="UXK180" s="533"/>
      <c r="UXL180" s="532"/>
      <c r="UXM180" s="533"/>
      <c r="UXN180" s="533"/>
      <c r="UXO180" s="533"/>
      <c r="UXP180" s="533"/>
      <c r="UXQ180" s="533"/>
      <c r="UXR180" s="532"/>
      <c r="UXS180" s="533"/>
      <c r="UXT180" s="533"/>
      <c r="UXU180" s="533"/>
      <c r="UXV180" s="533"/>
      <c r="UXW180" s="533"/>
      <c r="UXX180" s="532"/>
      <c r="UXY180" s="533"/>
      <c r="UXZ180" s="533"/>
      <c r="UYA180" s="533"/>
      <c r="UYB180" s="533"/>
      <c r="UYC180" s="533"/>
      <c r="UYD180" s="532"/>
      <c r="UYE180" s="533"/>
      <c r="UYF180" s="533"/>
      <c r="UYG180" s="533"/>
      <c r="UYH180" s="533"/>
      <c r="UYI180" s="533"/>
      <c r="UYJ180" s="532"/>
      <c r="UYK180" s="533"/>
      <c r="UYL180" s="533"/>
      <c r="UYM180" s="533"/>
      <c r="UYN180" s="533"/>
      <c r="UYO180" s="533"/>
      <c r="UYP180" s="532"/>
      <c r="UYQ180" s="533"/>
      <c r="UYR180" s="533"/>
      <c r="UYS180" s="533"/>
      <c r="UYT180" s="533"/>
      <c r="UYU180" s="533"/>
      <c r="UYV180" s="532"/>
      <c r="UYW180" s="533"/>
      <c r="UYX180" s="533"/>
      <c r="UYY180" s="533"/>
      <c r="UYZ180" s="533"/>
      <c r="UZA180" s="533"/>
      <c r="UZB180" s="532"/>
      <c r="UZC180" s="533"/>
      <c r="UZD180" s="533"/>
      <c r="UZE180" s="533"/>
      <c r="UZF180" s="533"/>
      <c r="UZG180" s="533"/>
      <c r="UZH180" s="532"/>
      <c r="UZI180" s="533"/>
      <c r="UZJ180" s="533"/>
      <c r="UZK180" s="533"/>
      <c r="UZL180" s="533"/>
      <c r="UZM180" s="533"/>
      <c r="UZN180" s="532"/>
      <c r="UZO180" s="533"/>
      <c r="UZP180" s="533"/>
      <c r="UZQ180" s="533"/>
      <c r="UZR180" s="533"/>
      <c r="UZS180" s="533"/>
      <c r="UZT180" s="532"/>
      <c r="UZU180" s="533"/>
      <c r="UZV180" s="533"/>
      <c r="UZW180" s="533"/>
      <c r="UZX180" s="533"/>
      <c r="UZY180" s="533"/>
      <c r="UZZ180" s="532"/>
      <c r="VAA180" s="533"/>
      <c r="VAB180" s="533"/>
      <c r="VAC180" s="533"/>
      <c r="VAD180" s="533"/>
      <c r="VAE180" s="533"/>
      <c r="VAF180" s="532"/>
      <c r="VAG180" s="533"/>
      <c r="VAH180" s="533"/>
      <c r="VAI180" s="533"/>
      <c r="VAJ180" s="533"/>
      <c r="VAK180" s="533"/>
      <c r="VAL180" s="532"/>
      <c r="VAM180" s="533"/>
      <c r="VAN180" s="533"/>
      <c r="VAO180" s="533"/>
      <c r="VAP180" s="533"/>
      <c r="VAQ180" s="533"/>
      <c r="VAR180" s="532"/>
      <c r="VAS180" s="533"/>
      <c r="VAT180" s="533"/>
      <c r="VAU180" s="533"/>
      <c r="VAV180" s="533"/>
      <c r="VAW180" s="533"/>
      <c r="VAX180" s="532"/>
      <c r="VAY180" s="533"/>
      <c r="VAZ180" s="533"/>
      <c r="VBA180" s="533"/>
      <c r="VBB180" s="533"/>
      <c r="VBC180" s="533"/>
      <c r="VBD180" s="532"/>
      <c r="VBE180" s="533"/>
      <c r="VBF180" s="533"/>
      <c r="VBG180" s="533"/>
      <c r="VBH180" s="533"/>
      <c r="VBI180" s="533"/>
      <c r="VBJ180" s="532"/>
      <c r="VBK180" s="533"/>
      <c r="VBL180" s="533"/>
      <c r="VBM180" s="533"/>
      <c r="VBN180" s="533"/>
      <c r="VBO180" s="533"/>
      <c r="VBP180" s="532"/>
      <c r="VBQ180" s="533"/>
      <c r="VBR180" s="533"/>
      <c r="VBS180" s="533"/>
      <c r="VBT180" s="533"/>
      <c r="VBU180" s="533"/>
      <c r="VBV180" s="532"/>
      <c r="VBW180" s="533"/>
      <c r="VBX180" s="533"/>
      <c r="VBY180" s="533"/>
      <c r="VBZ180" s="533"/>
      <c r="VCA180" s="533"/>
      <c r="VCB180" s="532"/>
      <c r="VCC180" s="533"/>
      <c r="VCD180" s="533"/>
      <c r="VCE180" s="533"/>
      <c r="VCF180" s="533"/>
      <c r="VCG180" s="533"/>
      <c r="VCH180" s="532"/>
      <c r="VCI180" s="533"/>
      <c r="VCJ180" s="533"/>
      <c r="VCK180" s="533"/>
      <c r="VCL180" s="533"/>
      <c r="VCM180" s="533"/>
      <c r="VCN180" s="532"/>
      <c r="VCO180" s="533"/>
      <c r="VCP180" s="533"/>
      <c r="VCQ180" s="533"/>
      <c r="VCR180" s="533"/>
      <c r="VCS180" s="533"/>
      <c r="VCT180" s="532"/>
      <c r="VCU180" s="533"/>
      <c r="VCV180" s="533"/>
      <c r="VCW180" s="533"/>
      <c r="VCX180" s="533"/>
      <c r="VCY180" s="533"/>
      <c r="VCZ180" s="532"/>
      <c r="VDA180" s="533"/>
      <c r="VDB180" s="533"/>
      <c r="VDC180" s="533"/>
      <c r="VDD180" s="533"/>
      <c r="VDE180" s="533"/>
      <c r="VDF180" s="532"/>
      <c r="VDG180" s="533"/>
      <c r="VDH180" s="533"/>
      <c r="VDI180" s="533"/>
      <c r="VDJ180" s="533"/>
      <c r="VDK180" s="533"/>
      <c r="VDL180" s="532"/>
      <c r="VDM180" s="533"/>
      <c r="VDN180" s="533"/>
      <c r="VDO180" s="533"/>
      <c r="VDP180" s="533"/>
      <c r="VDQ180" s="533"/>
      <c r="VDR180" s="532"/>
      <c r="VDS180" s="533"/>
      <c r="VDT180" s="533"/>
      <c r="VDU180" s="533"/>
      <c r="VDV180" s="533"/>
      <c r="VDW180" s="533"/>
      <c r="VDX180" s="532"/>
      <c r="VDY180" s="533"/>
      <c r="VDZ180" s="533"/>
      <c r="VEA180" s="533"/>
      <c r="VEB180" s="533"/>
      <c r="VEC180" s="533"/>
      <c r="VED180" s="532"/>
      <c r="VEE180" s="533"/>
      <c r="VEF180" s="533"/>
      <c r="VEG180" s="533"/>
      <c r="VEH180" s="533"/>
      <c r="VEI180" s="533"/>
      <c r="VEJ180" s="532"/>
      <c r="VEK180" s="533"/>
      <c r="VEL180" s="533"/>
      <c r="VEM180" s="533"/>
      <c r="VEN180" s="533"/>
      <c r="VEO180" s="533"/>
      <c r="VEP180" s="532"/>
      <c r="VEQ180" s="533"/>
      <c r="VER180" s="533"/>
      <c r="VES180" s="533"/>
      <c r="VET180" s="533"/>
      <c r="VEU180" s="533"/>
      <c r="VEV180" s="532"/>
      <c r="VEW180" s="533"/>
      <c r="VEX180" s="533"/>
      <c r="VEY180" s="533"/>
      <c r="VEZ180" s="533"/>
      <c r="VFA180" s="533"/>
      <c r="VFB180" s="532"/>
      <c r="VFC180" s="533"/>
      <c r="VFD180" s="533"/>
      <c r="VFE180" s="533"/>
      <c r="VFF180" s="533"/>
      <c r="VFG180" s="533"/>
      <c r="VFH180" s="532"/>
      <c r="VFI180" s="533"/>
      <c r="VFJ180" s="533"/>
      <c r="VFK180" s="533"/>
      <c r="VFL180" s="533"/>
      <c r="VFM180" s="533"/>
      <c r="VFN180" s="532"/>
      <c r="VFO180" s="533"/>
      <c r="VFP180" s="533"/>
      <c r="VFQ180" s="533"/>
      <c r="VFR180" s="533"/>
      <c r="VFS180" s="533"/>
      <c r="VFT180" s="532"/>
      <c r="VFU180" s="533"/>
      <c r="VFV180" s="533"/>
      <c r="VFW180" s="533"/>
      <c r="VFX180" s="533"/>
      <c r="VFY180" s="533"/>
      <c r="VFZ180" s="532"/>
      <c r="VGA180" s="533"/>
      <c r="VGB180" s="533"/>
      <c r="VGC180" s="533"/>
      <c r="VGD180" s="533"/>
      <c r="VGE180" s="533"/>
      <c r="VGF180" s="532"/>
      <c r="VGG180" s="533"/>
      <c r="VGH180" s="533"/>
      <c r="VGI180" s="533"/>
      <c r="VGJ180" s="533"/>
      <c r="VGK180" s="533"/>
      <c r="VGL180" s="532"/>
      <c r="VGM180" s="533"/>
      <c r="VGN180" s="533"/>
      <c r="VGO180" s="533"/>
      <c r="VGP180" s="533"/>
      <c r="VGQ180" s="533"/>
      <c r="VGR180" s="532"/>
      <c r="VGS180" s="533"/>
      <c r="VGT180" s="533"/>
      <c r="VGU180" s="533"/>
      <c r="VGV180" s="533"/>
      <c r="VGW180" s="533"/>
      <c r="VGX180" s="532"/>
      <c r="VGY180" s="533"/>
      <c r="VGZ180" s="533"/>
      <c r="VHA180" s="533"/>
      <c r="VHB180" s="533"/>
      <c r="VHC180" s="533"/>
      <c r="VHD180" s="532"/>
      <c r="VHE180" s="533"/>
      <c r="VHF180" s="533"/>
      <c r="VHG180" s="533"/>
      <c r="VHH180" s="533"/>
      <c r="VHI180" s="533"/>
      <c r="VHJ180" s="532"/>
      <c r="VHK180" s="533"/>
      <c r="VHL180" s="533"/>
      <c r="VHM180" s="533"/>
      <c r="VHN180" s="533"/>
      <c r="VHO180" s="533"/>
      <c r="VHP180" s="532"/>
      <c r="VHQ180" s="533"/>
      <c r="VHR180" s="533"/>
      <c r="VHS180" s="533"/>
      <c r="VHT180" s="533"/>
      <c r="VHU180" s="533"/>
      <c r="VHV180" s="532"/>
      <c r="VHW180" s="533"/>
      <c r="VHX180" s="533"/>
      <c r="VHY180" s="533"/>
      <c r="VHZ180" s="533"/>
      <c r="VIA180" s="533"/>
      <c r="VIB180" s="532"/>
      <c r="VIC180" s="533"/>
      <c r="VID180" s="533"/>
      <c r="VIE180" s="533"/>
      <c r="VIF180" s="533"/>
      <c r="VIG180" s="533"/>
      <c r="VIH180" s="532"/>
      <c r="VII180" s="533"/>
      <c r="VIJ180" s="533"/>
      <c r="VIK180" s="533"/>
      <c r="VIL180" s="533"/>
      <c r="VIM180" s="533"/>
      <c r="VIN180" s="532"/>
      <c r="VIO180" s="533"/>
      <c r="VIP180" s="533"/>
      <c r="VIQ180" s="533"/>
      <c r="VIR180" s="533"/>
      <c r="VIS180" s="533"/>
      <c r="VIT180" s="532"/>
      <c r="VIU180" s="533"/>
      <c r="VIV180" s="533"/>
      <c r="VIW180" s="533"/>
      <c r="VIX180" s="533"/>
      <c r="VIY180" s="533"/>
      <c r="VIZ180" s="532"/>
      <c r="VJA180" s="533"/>
      <c r="VJB180" s="533"/>
      <c r="VJC180" s="533"/>
      <c r="VJD180" s="533"/>
      <c r="VJE180" s="533"/>
      <c r="VJF180" s="532"/>
      <c r="VJG180" s="533"/>
      <c r="VJH180" s="533"/>
      <c r="VJI180" s="533"/>
      <c r="VJJ180" s="533"/>
      <c r="VJK180" s="533"/>
      <c r="VJL180" s="532"/>
      <c r="VJM180" s="533"/>
      <c r="VJN180" s="533"/>
      <c r="VJO180" s="533"/>
      <c r="VJP180" s="533"/>
      <c r="VJQ180" s="533"/>
      <c r="VJR180" s="532"/>
      <c r="VJS180" s="533"/>
      <c r="VJT180" s="533"/>
      <c r="VJU180" s="533"/>
      <c r="VJV180" s="533"/>
      <c r="VJW180" s="533"/>
      <c r="VJX180" s="532"/>
      <c r="VJY180" s="533"/>
      <c r="VJZ180" s="533"/>
      <c r="VKA180" s="533"/>
      <c r="VKB180" s="533"/>
      <c r="VKC180" s="533"/>
      <c r="VKD180" s="532"/>
      <c r="VKE180" s="533"/>
      <c r="VKF180" s="533"/>
      <c r="VKG180" s="533"/>
      <c r="VKH180" s="533"/>
      <c r="VKI180" s="533"/>
      <c r="VKJ180" s="532"/>
      <c r="VKK180" s="533"/>
      <c r="VKL180" s="533"/>
      <c r="VKM180" s="533"/>
      <c r="VKN180" s="533"/>
      <c r="VKO180" s="533"/>
      <c r="VKP180" s="532"/>
      <c r="VKQ180" s="533"/>
      <c r="VKR180" s="533"/>
      <c r="VKS180" s="533"/>
      <c r="VKT180" s="533"/>
      <c r="VKU180" s="533"/>
      <c r="VKV180" s="532"/>
      <c r="VKW180" s="533"/>
      <c r="VKX180" s="533"/>
      <c r="VKY180" s="533"/>
      <c r="VKZ180" s="533"/>
      <c r="VLA180" s="533"/>
      <c r="VLB180" s="532"/>
      <c r="VLC180" s="533"/>
      <c r="VLD180" s="533"/>
      <c r="VLE180" s="533"/>
      <c r="VLF180" s="533"/>
      <c r="VLG180" s="533"/>
      <c r="VLH180" s="532"/>
      <c r="VLI180" s="533"/>
      <c r="VLJ180" s="533"/>
      <c r="VLK180" s="533"/>
      <c r="VLL180" s="533"/>
      <c r="VLM180" s="533"/>
      <c r="VLN180" s="532"/>
      <c r="VLO180" s="533"/>
      <c r="VLP180" s="533"/>
      <c r="VLQ180" s="533"/>
      <c r="VLR180" s="533"/>
      <c r="VLS180" s="533"/>
      <c r="VLT180" s="532"/>
      <c r="VLU180" s="533"/>
      <c r="VLV180" s="533"/>
      <c r="VLW180" s="533"/>
      <c r="VLX180" s="533"/>
      <c r="VLY180" s="533"/>
      <c r="VLZ180" s="532"/>
      <c r="VMA180" s="533"/>
      <c r="VMB180" s="533"/>
      <c r="VMC180" s="533"/>
      <c r="VMD180" s="533"/>
      <c r="VME180" s="533"/>
      <c r="VMF180" s="532"/>
      <c r="VMG180" s="533"/>
      <c r="VMH180" s="533"/>
      <c r="VMI180" s="533"/>
      <c r="VMJ180" s="533"/>
      <c r="VMK180" s="533"/>
      <c r="VML180" s="532"/>
      <c r="VMM180" s="533"/>
      <c r="VMN180" s="533"/>
      <c r="VMO180" s="533"/>
      <c r="VMP180" s="533"/>
      <c r="VMQ180" s="533"/>
      <c r="VMR180" s="532"/>
      <c r="VMS180" s="533"/>
      <c r="VMT180" s="533"/>
      <c r="VMU180" s="533"/>
      <c r="VMV180" s="533"/>
      <c r="VMW180" s="533"/>
      <c r="VMX180" s="532"/>
      <c r="VMY180" s="533"/>
      <c r="VMZ180" s="533"/>
      <c r="VNA180" s="533"/>
      <c r="VNB180" s="533"/>
      <c r="VNC180" s="533"/>
      <c r="VND180" s="532"/>
      <c r="VNE180" s="533"/>
      <c r="VNF180" s="533"/>
      <c r="VNG180" s="533"/>
      <c r="VNH180" s="533"/>
      <c r="VNI180" s="533"/>
      <c r="VNJ180" s="532"/>
      <c r="VNK180" s="533"/>
      <c r="VNL180" s="533"/>
      <c r="VNM180" s="533"/>
      <c r="VNN180" s="533"/>
      <c r="VNO180" s="533"/>
      <c r="VNP180" s="532"/>
      <c r="VNQ180" s="533"/>
      <c r="VNR180" s="533"/>
      <c r="VNS180" s="533"/>
      <c r="VNT180" s="533"/>
      <c r="VNU180" s="533"/>
      <c r="VNV180" s="532"/>
      <c r="VNW180" s="533"/>
      <c r="VNX180" s="533"/>
      <c r="VNY180" s="533"/>
      <c r="VNZ180" s="533"/>
      <c r="VOA180" s="533"/>
      <c r="VOB180" s="532"/>
      <c r="VOC180" s="533"/>
      <c r="VOD180" s="533"/>
      <c r="VOE180" s="533"/>
      <c r="VOF180" s="533"/>
      <c r="VOG180" s="533"/>
      <c r="VOH180" s="532"/>
      <c r="VOI180" s="533"/>
      <c r="VOJ180" s="533"/>
      <c r="VOK180" s="533"/>
      <c r="VOL180" s="533"/>
      <c r="VOM180" s="533"/>
      <c r="VON180" s="532"/>
      <c r="VOO180" s="533"/>
      <c r="VOP180" s="533"/>
      <c r="VOQ180" s="533"/>
      <c r="VOR180" s="533"/>
      <c r="VOS180" s="533"/>
      <c r="VOT180" s="532"/>
      <c r="VOU180" s="533"/>
      <c r="VOV180" s="533"/>
      <c r="VOW180" s="533"/>
      <c r="VOX180" s="533"/>
      <c r="VOY180" s="533"/>
      <c r="VOZ180" s="532"/>
      <c r="VPA180" s="533"/>
      <c r="VPB180" s="533"/>
      <c r="VPC180" s="533"/>
      <c r="VPD180" s="533"/>
      <c r="VPE180" s="533"/>
      <c r="VPF180" s="532"/>
      <c r="VPG180" s="533"/>
      <c r="VPH180" s="533"/>
      <c r="VPI180" s="533"/>
      <c r="VPJ180" s="533"/>
      <c r="VPK180" s="533"/>
      <c r="VPL180" s="532"/>
      <c r="VPM180" s="533"/>
      <c r="VPN180" s="533"/>
      <c r="VPO180" s="533"/>
      <c r="VPP180" s="533"/>
      <c r="VPQ180" s="533"/>
      <c r="VPR180" s="532"/>
      <c r="VPS180" s="533"/>
      <c r="VPT180" s="533"/>
      <c r="VPU180" s="533"/>
      <c r="VPV180" s="533"/>
      <c r="VPW180" s="533"/>
      <c r="VPX180" s="532"/>
      <c r="VPY180" s="533"/>
      <c r="VPZ180" s="533"/>
      <c r="VQA180" s="533"/>
      <c r="VQB180" s="533"/>
      <c r="VQC180" s="533"/>
      <c r="VQD180" s="532"/>
      <c r="VQE180" s="533"/>
      <c r="VQF180" s="533"/>
      <c r="VQG180" s="533"/>
      <c r="VQH180" s="533"/>
      <c r="VQI180" s="533"/>
      <c r="VQJ180" s="532"/>
      <c r="VQK180" s="533"/>
      <c r="VQL180" s="533"/>
      <c r="VQM180" s="533"/>
      <c r="VQN180" s="533"/>
      <c r="VQO180" s="533"/>
      <c r="VQP180" s="532"/>
      <c r="VQQ180" s="533"/>
      <c r="VQR180" s="533"/>
      <c r="VQS180" s="533"/>
      <c r="VQT180" s="533"/>
      <c r="VQU180" s="533"/>
      <c r="VQV180" s="532"/>
      <c r="VQW180" s="533"/>
      <c r="VQX180" s="533"/>
      <c r="VQY180" s="533"/>
      <c r="VQZ180" s="533"/>
      <c r="VRA180" s="533"/>
      <c r="VRB180" s="532"/>
      <c r="VRC180" s="533"/>
      <c r="VRD180" s="533"/>
      <c r="VRE180" s="533"/>
      <c r="VRF180" s="533"/>
      <c r="VRG180" s="533"/>
      <c r="VRH180" s="532"/>
      <c r="VRI180" s="533"/>
      <c r="VRJ180" s="533"/>
      <c r="VRK180" s="533"/>
      <c r="VRL180" s="533"/>
      <c r="VRM180" s="533"/>
      <c r="VRN180" s="532"/>
      <c r="VRO180" s="533"/>
      <c r="VRP180" s="533"/>
      <c r="VRQ180" s="533"/>
      <c r="VRR180" s="533"/>
      <c r="VRS180" s="533"/>
      <c r="VRT180" s="532"/>
      <c r="VRU180" s="533"/>
      <c r="VRV180" s="533"/>
      <c r="VRW180" s="533"/>
      <c r="VRX180" s="533"/>
      <c r="VRY180" s="533"/>
      <c r="VRZ180" s="532"/>
      <c r="VSA180" s="533"/>
      <c r="VSB180" s="533"/>
      <c r="VSC180" s="533"/>
      <c r="VSD180" s="533"/>
      <c r="VSE180" s="533"/>
      <c r="VSF180" s="532"/>
      <c r="VSG180" s="533"/>
      <c r="VSH180" s="533"/>
      <c r="VSI180" s="533"/>
      <c r="VSJ180" s="533"/>
      <c r="VSK180" s="533"/>
      <c r="VSL180" s="532"/>
      <c r="VSM180" s="533"/>
      <c r="VSN180" s="533"/>
      <c r="VSO180" s="533"/>
      <c r="VSP180" s="533"/>
      <c r="VSQ180" s="533"/>
      <c r="VSR180" s="532"/>
      <c r="VSS180" s="533"/>
      <c r="VST180" s="533"/>
      <c r="VSU180" s="533"/>
      <c r="VSV180" s="533"/>
      <c r="VSW180" s="533"/>
      <c r="VSX180" s="532"/>
      <c r="VSY180" s="533"/>
      <c r="VSZ180" s="533"/>
      <c r="VTA180" s="533"/>
      <c r="VTB180" s="533"/>
      <c r="VTC180" s="533"/>
      <c r="VTD180" s="532"/>
      <c r="VTE180" s="533"/>
      <c r="VTF180" s="533"/>
      <c r="VTG180" s="533"/>
      <c r="VTH180" s="533"/>
      <c r="VTI180" s="533"/>
      <c r="VTJ180" s="532"/>
      <c r="VTK180" s="533"/>
      <c r="VTL180" s="533"/>
      <c r="VTM180" s="533"/>
      <c r="VTN180" s="533"/>
      <c r="VTO180" s="533"/>
      <c r="VTP180" s="532"/>
      <c r="VTQ180" s="533"/>
      <c r="VTR180" s="533"/>
      <c r="VTS180" s="533"/>
      <c r="VTT180" s="533"/>
      <c r="VTU180" s="533"/>
      <c r="VTV180" s="532"/>
      <c r="VTW180" s="533"/>
      <c r="VTX180" s="533"/>
      <c r="VTY180" s="533"/>
      <c r="VTZ180" s="533"/>
      <c r="VUA180" s="533"/>
      <c r="VUB180" s="532"/>
      <c r="VUC180" s="533"/>
      <c r="VUD180" s="533"/>
      <c r="VUE180" s="533"/>
      <c r="VUF180" s="533"/>
      <c r="VUG180" s="533"/>
      <c r="VUH180" s="532"/>
      <c r="VUI180" s="533"/>
      <c r="VUJ180" s="533"/>
      <c r="VUK180" s="533"/>
      <c r="VUL180" s="533"/>
      <c r="VUM180" s="533"/>
      <c r="VUN180" s="532"/>
      <c r="VUO180" s="533"/>
      <c r="VUP180" s="533"/>
      <c r="VUQ180" s="533"/>
      <c r="VUR180" s="533"/>
      <c r="VUS180" s="533"/>
      <c r="VUT180" s="532"/>
      <c r="VUU180" s="533"/>
      <c r="VUV180" s="533"/>
      <c r="VUW180" s="533"/>
      <c r="VUX180" s="533"/>
      <c r="VUY180" s="533"/>
      <c r="VUZ180" s="532"/>
      <c r="VVA180" s="533"/>
      <c r="VVB180" s="533"/>
      <c r="VVC180" s="533"/>
      <c r="VVD180" s="533"/>
      <c r="VVE180" s="533"/>
      <c r="VVF180" s="532"/>
      <c r="VVG180" s="533"/>
      <c r="VVH180" s="533"/>
      <c r="VVI180" s="533"/>
      <c r="VVJ180" s="533"/>
      <c r="VVK180" s="533"/>
      <c r="VVL180" s="532"/>
      <c r="VVM180" s="533"/>
      <c r="VVN180" s="533"/>
      <c r="VVO180" s="533"/>
      <c r="VVP180" s="533"/>
      <c r="VVQ180" s="533"/>
      <c r="VVR180" s="532"/>
      <c r="VVS180" s="533"/>
      <c r="VVT180" s="533"/>
      <c r="VVU180" s="533"/>
      <c r="VVV180" s="533"/>
      <c r="VVW180" s="533"/>
      <c r="VVX180" s="532"/>
      <c r="VVY180" s="533"/>
      <c r="VVZ180" s="533"/>
      <c r="VWA180" s="533"/>
      <c r="VWB180" s="533"/>
      <c r="VWC180" s="533"/>
      <c r="VWD180" s="532"/>
      <c r="VWE180" s="533"/>
      <c r="VWF180" s="533"/>
      <c r="VWG180" s="533"/>
      <c r="VWH180" s="533"/>
      <c r="VWI180" s="533"/>
      <c r="VWJ180" s="532"/>
      <c r="VWK180" s="533"/>
      <c r="VWL180" s="533"/>
      <c r="VWM180" s="533"/>
      <c r="VWN180" s="533"/>
      <c r="VWO180" s="533"/>
      <c r="VWP180" s="532"/>
      <c r="VWQ180" s="533"/>
      <c r="VWR180" s="533"/>
      <c r="VWS180" s="533"/>
      <c r="VWT180" s="533"/>
      <c r="VWU180" s="533"/>
      <c r="VWV180" s="532"/>
      <c r="VWW180" s="533"/>
      <c r="VWX180" s="533"/>
      <c r="VWY180" s="533"/>
      <c r="VWZ180" s="533"/>
      <c r="VXA180" s="533"/>
      <c r="VXB180" s="532"/>
      <c r="VXC180" s="533"/>
      <c r="VXD180" s="533"/>
      <c r="VXE180" s="533"/>
      <c r="VXF180" s="533"/>
      <c r="VXG180" s="533"/>
      <c r="VXH180" s="532"/>
      <c r="VXI180" s="533"/>
      <c r="VXJ180" s="533"/>
      <c r="VXK180" s="533"/>
      <c r="VXL180" s="533"/>
      <c r="VXM180" s="533"/>
      <c r="VXN180" s="532"/>
      <c r="VXO180" s="533"/>
      <c r="VXP180" s="533"/>
      <c r="VXQ180" s="533"/>
      <c r="VXR180" s="533"/>
      <c r="VXS180" s="533"/>
      <c r="VXT180" s="532"/>
      <c r="VXU180" s="533"/>
      <c r="VXV180" s="533"/>
      <c r="VXW180" s="533"/>
      <c r="VXX180" s="533"/>
      <c r="VXY180" s="533"/>
      <c r="VXZ180" s="532"/>
      <c r="VYA180" s="533"/>
      <c r="VYB180" s="533"/>
      <c r="VYC180" s="533"/>
      <c r="VYD180" s="533"/>
      <c r="VYE180" s="533"/>
      <c r="VYF180" s="532"/>
      <c r="VYG180" s="533"/>
      <c r="VYH180" s="533"/>
      <c r="VYI180" s="533"/>
      <c r="VYJ180" s="533"/>
      <c r="VYK180" s="533"/>
      <c r="VYL180" s="532"/>
      <c r="VYM180" s="533"/>
      <c r="VYN180" s="533"/>
      <c r="VYO180" s="533"/>
      <c r="VYP180" s="533"/>
      <c r="VYQ180" s="533"/>
      <c r="VYR180" s="532"/>
      <c r="VYS180" s="533"/>
      <c r="VYT180" s="533"/>
      <c r="VYU180" s="533"/>
      <c r="VYV180" s="533"/>
      <c r="VYW180" s="533"/>
      <c r="VYX180" s="532"/>
      <c r="VYY180" s="533"/>
      <c r="VYZ180" s="533"/>
      <c r="VZA180" s="533"/>
      <c r="VZB180" s="533"/>
      <c r="VZC180" s="533"/>
      <c r="VZD180" s="532"/>
      <c r="VZE180" s="533"/>
      <c r="VZF180" s="533"/>
      <c r="VZG180" s="533"/>
      <c r="VZH180" s="533"/>
      <c r="VZI180" s="533"/>
      <c r="VZJ180" s="532"/>
      <c r="VZK180" s="533"/>
      <c r="VZL180" s="533"/>
      <c r="VZM180" s="533"/>
      <c r="VZN180" s="533"/>
      <c r="VZO180" s="533"/>
      <c r="VZP180" s="532"/>
      <c r="VZQ180" s="533"/>
      <c r="VZR180" s="533"/>
      <c r="VZS180" s="533"/>
      <c r="VZT180" s="533"/>
      <c r="VZU180" s="533"/>
      <c r="VZV180" s="532"/>
      <c r="VZW180" s="533"/>
      <c r="VZX180" s="533"/>
      <c r="VZY180" s="533"/>
      <c r="VZZ180" s="533"/>
      <c r="WAA180" s="533"/>
      <c r="WAB180" s="532"/>
      <c r="WAC180" s="533"/>
      <c r="WAD180" s="533"/>
      <c r="WAE180" s="533"/>
      <c r="WAF180" s="533"/>
      <c r="WAG180" s="533"/>
      <c r="WAH180" s="532"/>
      <c r="WAI180" s="533"/>
      <c r="WAJ180" s="533"/>
      <c r="WAK180" s="533"/>
      <c r="WAL180" s="533"/>
      <c r="WAM180" s="533"/>
      <c r="WAN180" s="532"/>
      <c r="WAO180" s="533"/>
      <c r="WAP180" s="533"/>
      <c r="WAQ180" s="533"/>
      <c r="WAR180" s="533"/>
      <c r="WAS180" s="533"/>
      <c r="WAT180" s="532"/>
      <c r="WAU180" s="533"/>
      <c r="WAV180" s="533"/>
      <c r="WAW180" s="533"/>
      <c r="WAX180" s="533"/>
      <c r="WAY180" s="533"/>
      <c r="WAZ180" s="532"/>
      <c r="WBA180" s="533"/>
      <c r="WBB180" s="533"/>
      <c r="WBC180" s="533"/>
      <c r="WBD180" s="533"/>
      <c r="WBE180" s="533"/>
      <c r="WBF180" s="532"/>
      <c r="WBG180" s="533"/>
      <c r="WBH180" s="533"/>
      <c r="WBI180" s="533"/>
      <c r="WBJ180" s="533"/>
      <c r="WBK180" s="533"/>
      <c r="WBL180" s="532"/>
      <c r="WBM180" s="533"/>
      <c r="WBN180" s="533"/>
      <c r="WBO180" s="533"/>
      <c r="WBP180" s="533"/>
      <c r="WBQ180" s="533"/>
      <c r="WBR180" s="532"/>
      <c r="WBS180" s="533"/>
      <c r="WBT180" s="533"/>
      <c r="WBU180" s="533"/>
      <c r="WBV180" s="533"/>
      <c r="WBW180" s="533"/>
      <c r="WBX180" s="532"/>
      <c r="WBY180" s="533"/>
      <c r="WBZ180" s="533"/>
      <c r="WCA180" s="533"/>
      <c r="WCB180" s="533"/>
      <c r="WCC180" s="533"/>
      <c r="WCD180" s="532"/>
      <c r="WCE180" s="533"/>
      <c r="WCF180" s="533"/>
      <c r="WCG180" s="533"/>
      <c r="WCH180" s="533"/>
      <c r="WCI180" s="533"/>
      <c r="WCJ180" s="532"/>
      <c r="WCK180" s="533"/>
      <c r="WCL180" s="533"/>
      <c r="WCM180" s="533"/>
      <c r="WCN180" s="533"/>
      <c r="WCO180" s="533"/>
      <c r="WCP180" s="532"/>
      <c r="WCQ180" s="533"/>
      <c r="WCR180" s="533"/>
      <c r="WCS180" s="533"/>
      <c r="WCT180" s="533"/>
      <c r="WCU180" s="533"/>
      <c r="WCV180" s="532"/>
      <c r="WCW180" s="533"/>
      <c r="WCX180" s="533"/>
      <c r="WCY180" s="533"/>
      <c r="WCZ180" s="533"/>
      <c r="WDA180" s="533"/>
      <c r="WDB180" s="532"/>
      <c r="WDC180" s="533"/>
      <c r="WDD180" s="533"/>
      <c r="WDE180" s="533"/>
      <c r="WDF180" s="533"/>
      <c r="WDG180" s="533"/>
      <c r="WDH180" s="532"/>
      <c r="WDI180" s="533"/>
      <c r="WDJ180" s="533"/>
      <c r="WDK180" s="533"/>
      <c r="WDL180" s="533"/>
      <c r="WDM180" s="533"/>
      <c r="WDN180" s="532"/>
      <c r="WDO180" s="533"/>
      <c r="WDP180" s="533"/>
      <c r="WDQ180" s="533"/>
      <c r="WDR180" s="533"/>
      <c r="WDS180" s="533"/>
      <c r="WDT180" s="532"/>
      <c r="WDU180" s="533"/>
      <c r="WDV180" s="533"/>
      <c r="WDW180" s="533"/>
      <c r="WDX180" s="533"/>
      <c r="WDY180" s="533"/>
      <c r="WDZ180" s="532"/>
      <c r="WEA180" s="533"/>
      <c r="WEB180" s="533"/>
      <c r="WEC180" s="533"/>
      <c r="WED180" s="533"/>
      <c r="WEE180" s="533"/>
      <c r="WEF180" s="532"/>
      <c r="WEG180" s="533"/>
      <c r="WEH180" s="533"/>
      <c r="WEI180" s="533"/>
      <c r="WEJ180" s="533"/>
      <c r="WEK180" s="533"/>
      <c r="WEL180" s="532"/>
      <c r="WEM180" s="533"/>
      <c r="WEN180" s="533"/>
      <c r="WEO180" s="533"/>
      <c r="WEP180" s="533"/>
      <c r="WEQ180" s="533"/>
      <c r="WER180" s="532"/>
      <c r="WES180" s="533"/>
      <c r="WET180" s="533"/>
      <c r="WEU180" s="533"/>
      <c r="WEV180" s="533"/>
      <c r="WEW180" s="533"/>
      <c r="WEX180" s="532"/>
      <c r="WEY180" s="533"/>
      <c r="WEZ180" s="533"/>
      <c r="WFA180" s="533"/>
      <c r="WFB180" s="533"/>
      <c r="WFC180" s="533"/>
      <c r="WFD180" s="532"/>
      <c r="WFE180" s="533"/>
      <c r="WFF180" s="533"/>
      <c r="WFG180" s="533"/>
      <c r="WFH180" s="533"/>
      <c r="WFI180" s="533"/>
      <c r="WFJ180" s="532"/>
      <c r="WFK180" s="533"/>
      <c r="WFL180" s="533"/>
      <c r="WFM180" s="533"/>
      <c r="WFN180" s="533"/>
      <c r="WFO180" s="533"/>
      <c r="WFP180" s="532"/>
      <c r="WFQ180" s="533"/>
      <c r="WFR180" s="533"/>
      <c r="WFS180" s="533"/>
      <c r="WFT180" s="533"/>
      <c r="WFU180" s="533"/>
      <c r="WFV180" s="532"/>
      <c r="WFW180" s="533"/>
      <c r="WFX180" s="533"/>
      <c r="WFY180" s="533"/>
      <c r="WFZ180" s="533"/>
      <c r="WGA180" s="533"/>
      <c r="WGB180" s="532"/>
      <c r="WGC180" s="533"/>
      <c r="WGD180" s="533"/>
      <c r="WGE180" s="533"/>
      <c r="WGF180" s="533"/>
      <c r="WGG180" s="533"/>
      <c r="WGH180" s="532"/>
      <c r="WGI180" s="533"/>
      <c r="WGJ180" s="533"/>
      <c r="WGK180" s="533"/>
      <c r="WGL180" s="533"/>
      <c r="WGM180" s="533"/>
      <c r="WGN180" s="532"/>
      <c r="WGO180" s="533"/>
      <c r="WGP180" s="533"/>
      <c r="WGQ180" s="533"/>
      <c r="WGR180" s="533"/>
      <c r="WGS180" s="533"/>
      <c r="WGT180" s="532"/>
      <c r="WGU180" s="533"/>
      <c r="WGV180" s="533"/>
      <c r="WGW180" s="533"/>
      <c r="WGX180" s="533"/>
      <c r="WGY180" s="533"/>
      <c r="WGZ180" s="532"/>
      <c r="WHA180" s="533"/>
      <c r="WHB180" s="533"/>
      <c r="WHC180" s="533"/>
      <c r="WHD180" s="533"/>
      <c r="WHE180" s="533"/>
      <c r="WHF180" s="532"/>
      <c r="WHG180" s="533"/>
      <c r="WHH180" s="533"/>
      <c r="WHI180" s="533"/>
      <c r="WHJ180" s="533"/>
      <c r="WHK180" s="533"/>
      <c r="WHL180" s="532"/>
      <c r="WHM180" s="533"/>
      <c r="WHN180" s="533"/>
      <c r="WHO180" s="533"/>
      <c r="WHP180" s="533"/>
      <c r="WHQ180" s="533"/>
      <c r="WHR180" s="532"/>
      <c r="WHS180" s="533"/>
      <c r="WHT180" s="533"/>
      <c r="WHU180" s="533"/>
      <c r="WHV180" s="533"/>
      <c r="WHW180" s="533"/>
      <c r="WHX180" s="532"/>
      <c r="WHY180" s="533"/>
      <c r="WHZ180" s="533"/>
      <c r="WIA180" s="533"/>
      <c r="WIB180" s="533"/>
      <c r="WIC180" s="533"/>
      <c r="WID180" s="532"/>
      <c r="WIE180" s="533"/>
      <c r="WIF180" s="533"/>
      <c r="WIG180" s="533"/>
      <c r="WIH180" s="533"/>
      <c r="WII180" s="533"/>
      <c r="WIJ180" s="532"/>
      <c r="WIK180" s="533"/>
      <c r="WIL180" s="533"/>
      <c r="WIM180" s="533"/>
      <c r="WIN180" s="533"/>
      <c r="WIO180" s="533"/>
      <c r="WIP180" s="532"/>
      <c r="WIQ180" s="533"/>
      <c r="WIR180" s="533"/>
      <c r="WIS180" s="533"/>
      <c r="WIT180" s="533"/>
      <c r="WIU180" s="533"/>
      <c r="WIV180" s="532"/>
      <c r="WIW180" s="533"/>
      <c r="WIX180" s="533"/>
      <c r="WIY180" s="533"/>
      <c r="WIZ180" s="533"/>
      <c r="WJA180" s="533"/>
      <c r="WJB180" s="532"/>
      <c r="WJC180" s="533"/>
      <c r="WJD180" s="533"/>
      <c r="WJE180" s="533"/>
      <c r="WJF180" s="533"/>
      <c r="WJG180" s="533"/>
      <c r="WJH180" s="532"/>
      <c r="WJI180" s="533"/>
      <c r="WJJ180" s="533"/>
      <c r="WJK180" s="533"/>
      <c r="WJL180" s="533"/>
      <c r="WJM180" s="533"/>
      <c r="WJN180" s="532"/>
      <c r="WJO180" s="533"/>
      <c r="WJP180" s="533"/>
      <c r="WJQ180" s="533"/>
      <c r="WJR180" s="533"/>
      <c r="WJS180" s="533"/>
      <c r="WJT180" s="532"/>
      <c r="WJU180" s="533"/>
      <c r="WJV180" s="533"/>
      <c r="WJW180" s="533"/>
      <c r="WJX180" s="533"/>
      <c r="WJY180" s="533"/>
      <c r="WJZ180" s="532"/>
      <c r="WKA180" s="533"/>
      <c r="WKB180" s="533"/>
      <c r="WKC180" s="533"/>
      <c r="WKD180" s="533"/>
      <c r="WKE180" s="533"/>
      <c r="WKF180" s="532"/>
      <c r="WKG180" s="533"/>
      <c r="WKH180" s="533"/>
      <c r="WKI180" s="533"/>
      <c r="WKJ180" s="533"/>
      <c r="WKK180" s="533"/>
      <c r="WKL180" s="532"/>
      <c r="WKM180" s="533"/>
      <c r="WKN180" s="533"/>
      <c r="WKO180" s="533"/>
      <c r="WKP180" s="533"/>
      <c r="WKQ180" s="533"/>
      <c r="WKR180" s="532"/>
      <c r="WKS180" s="533"/>
      <c r="WKT180" s="533"/>
      <c r="WKU180" s="533"/>
      <c r="WKV180" s="533"/>
      <c r="WKW180" s="533"/>
      <c r="WKX180" s="532"/>
      <c r="WKY180" s="533"/>
      <c r="WKZ180" s="533"/>
      <c r="WLA180" s="533"/>
      <c r="WLB180" s="533"/>
      <c r="WLC180" s="533"/>
      <c r="WLD180" s="532"/>
      <c r="WLE180" s="533"/>
      <c r="WLF180" s="533"/>
      <c r="WLG180" s="533"/>
      <c r="WLH180" s="533"/>
      <c r="WLI180" s="533"/>
      <c r="WLJ180" s="532"/>
      <c r="WLK180" s="533"/>
      <c r="WLL180" s="533"/>
      <c r="WLM180" s="533"/>
      <c r="WLN180" s="533"/>
      <c r="WLO180" s="533"/>
      <c r="WLP180" s="532"/>
      <c r="WLQ180" s="533"/>
      <c r="WLR180" s="533"/>
      <c r="WLS180" s="533"/>
      <c r="WLT180" s="533"/>
      <c r="WLU180" s="533"/>
      <c r="WLV180" s="532"/>
      <c r="WLW180" s="533"/>
      <c r="WLX180" s="533"/>
      <c r="WLY180" s="533"/>
      <c r="WLZ180" s="533"/>
      <c r="WMA180" s="533"/>
      <c r="WMB180" s="532"/>
      <c r="WMC180" s="533"/>
      <c r="WMD180" s="533"/>
      <c r="WME180" s="533"/>
      <c r="WMF180" s="533"/>
      <c r="WMG180" s="533"/>
      <c r="WMH180" s="532"/>
      <c r="WMI180" s="533"/>
      <c r="WMJ180" s="533"/>
      <c r="WMK180" s="533"/>
      <c r="WML180" s="533"/>
      <c r="WMM180" s="533"/>
      <c r="WMN180" s="532"/>
      <c r="WMO180" s="533"/>
      <c r="WMP180" s="533"/>
      <c r="WMQ180" s="533"/>
      <c r="WMR180" s="533"/>
      <c r="WMS180" s="533"/>
      <c r="WMT180" s="532"/>
      <c r="WMU180" s="533"/>
      <c r="WMV180" s="533"/>
      <c r="WMW180" s="533"/>
      <c r="WMX180" s="533"/>
      <c r="WMY180" s="533"/>
      <c r="WMZ180" s="532"/>
      <c r="WNA180" s="533"/>
      <c r="WNB180" s="533"/>
      <c r="WNC180" s="533"/>
      <c r="WND180" s="533"/>
      <c r="WNE180" s="533"/>
      <c r="WNF180" s="532"/>
      <c r="WNG180" s="533"/>
      <c r="WNH180" s="533"/>
      <c r="WNI180" s="533"/>
      <c r="WNJ180" s="533"/>
      <c r="WNK180" s="533"/>
      <c r="WNL180" s="532"/>
      <c r="WNM180" s="533"/>
      <c r="WNN180" s="533"/>
      <c r="WNO180" s="533"/>
      <c r="WNP180" s="533"/>
      <c r="WNQ180" s="533"/>
      <c r="WNR180" s="532"/>
      <c r="WNS180" s="533"/>
      <c r="WNT180" s="533"/>
      <c r="WNU180" s="533"/>
      <c r="WNV180" s="533"/>
      <c r="WNW180" s="533"/>
      <c r="WNX180" s="532"/>
      <c r="WNY180" s="533"/>
      <c r="WNZ180" s="533"/>
      <c r="WOA180" s="533"/>
      <c r="WOB180" s="533"/>
      <c r="WOC180" s="533"/>
      <c r="WOD180" s="532"/>
      <c r="WOE180" s="533"/>
      <c r="WOF180" s="533"/>
      <c r="WOG180" s="533"/>
      <c r="WOH180" s="533"/>
      <c r="WOI180" s="533"/>
      <c r="WOJ180" s="532"/>
      <c r="WOK180" s="533"/>
      <c r="WOL180" s="533"/>
      <c r="WOM180" s="533"/>
      <c r="WON180" s="533"/>
      <c r="WOO180" s="533"/>
      <c r="WOP180" s="532"/>
      <c r="WOQ180" s="533"/>
      <c r="WOR180" s="533"/>
      <c r="WOS180" s="533"/>
      <c r="WOT180" s="533"/>
      <c r="WOU180" s="533"/>
      <c r="WOV180" s="532"/>
      <c r="WOW180" s="533"/>
      <c r="WOX180" s="533"/>
      <c r="WOY180" s="533"/>
      <c r="WOZ180" s="533"/>
      <c r="WPA180" s="533"/>
      <c r="WPB180" s="532"/>
      <c r="WPC180" s="533"/>
      <c r="WPD180" s="533"/>
      <c r="WPE180" s="533"/>
      <c r="WPF180" s="533"/>
      <c r="WPG180" s="533"/>
      <c r="WPH180" s="532"/>
      <c r="WPI180" s="533"/>
      <c r="WPJ180" s="533"/>
      <c r="WPK180" s="533"/>
      <c r="WPL180" s="533"/>
      <c r="WPM180" s="533"/>
      <c r="WPN180" s="532"/>
      <c r="WPO180" s="533"/>
      <c r="WPP180" s="533"/>
      <c r="WPQ180" s="533"/>
      <c r="WPR180" s="533"/>
      <c r="WPS180" s="533"/>
      <c r="WPT180" s="532"/>
      <c r="WPU180" s="533"/>
      <c r="WPV180" s="533"/>
      <c r="WPW180" s="533"/>
      <c r="WPX180" s="533"/>
      <c r="WPY180" s="533"/>
      <c r="WPZ180" s="532"/>
      <c r="WQA180" s="533"/>
      <c r="WQB180" s="533"/>
      <c r="WQC180" s="533"/>
      <c r="WQD180" s="533"/>
      <c r="WQE180" s="533"/>
      <c r="WQF180" s="532"/>
      <c r="WQG180" s="533"/>
      <c r="WQH180" s="533"/>
      <c r="WQI180" s="533"/>
      <c r="WQJ180" s="533"/>
      <c r="WQK180" s="533"/>
      <c r="WQL180" s="532"/>
      <c r="WQM180" s="533"/>
      <c r="WQN180" s="533"/>
      <c r="WQO180" s="533"/>
      <c r="WQP180" s="533"/>
      <c r="WQQ180" s="533"/>
      <c r="WQR180" s="532"/>
      <c r="WQS180" s="533"/>
      <c r="WQT180" s="533"/>
      <c r="WQU180" s="533"/>
      <c r="WQV180" s="533"/>
      <c r="WQW180" s="533"/>
      <c r="WQX180" s="532"/>
      <c r="WQY180" s="533"/>
      <c r="WQZ180" s="533"/>
      <c r="WRA180" s="533"/>
      <c r="WRB180" s="533"/>
      <c r="WRC180" s="533"/>
      <c r="WRD180" s="532"/>
      <c r="WRE180" s="533"/>
      <c r="WRF180" s="533"/>
      <c r="WRG180" s="533"/>
      <c r="WRH180" s="533"/>
      <c r="WRI180" s="533"/>
      <c r="WRJ180" s="532"/>
      <c r="WRK180" s="533"/>
      <c r="WRL180" s="533"/>
      <c r="WRM180" s="533"/>
      <c r="WRN180" s="533"/>
      <c r="WRO180" s="533"/>
      <c r="WRP180" s="532"/>
      <c r="WRQ180" s="533"/>
      <c r="WRR180" s="533"/>
      <c r="WRS180" s="533"/>
      <c r="WRT180" s="533"/>
      <c r="WRU180" s="533"/>
      <c r="WRV180" s="532"/>
      <c r="WRW180" s="533"/>
      <c r="WRX180" s="533"/>
      <c r="WRY180" s="533"/>
      <c r="WRZ180" s="533"/>
      <c r="WSA180" s="533"/>
      <c r="WSB180" s="532"/>
      <c r="WSC180" s="533"/>
      <c r="WSD180" s="533"/>
      <c r="WSE180" s="533"/>
      <c r="WSF180" s="533"/>
      <c r="WSG180" s="533"/>
      <c r="WSH180" s="532"/>
      <c r="WSI180" s="533"/>
      <c r="WSJ180" s="533"/>
      <c r="WSK180" s="533"/>
      <c r="WSL180" s="533"/>
      <c r="WSM180" s="533"/>
      <c r="WSN180" s="532"/>
      <c r="WSO180" s="533"/>
      <c r="WSP180" s="533"/>
      <c r="WSQ180" s="533"/>
      <c r="WSR180" s="533"/>
      <c r="WSS180" s="533"/>
      <c r="WST180" s="532"/>
      <c r="WSU180" s="533"/>
      <c r="WSV180" s="533"/>
      <c r="WSW180" s="533"/>
      <c r="WSX180" s="533"/>
      <c r="WSY180" s="533"/>
      <c r="WSZ180" s="532"/>
      <c r="WTA180" s="533"/>
      <c r="WTB180" s="533"/>
      <c r="WTC180" s="533"/>
      <c r="WTD180" s="533"/>
      <c r="WTE180" s="533"/>
      <c r="WTF180" s="532"/>
      <c r="WTG180" s="533"/>
      <c r="WTH180" s="533"/>
      <c r="WTI180" s="533"/>
      <c r="WTJ180" s="533"/>
      <c r="WTK180" s="533"/>
      <c r="WTL180" s="532"/>
      <c r="WTM180" s="533"/>
      <c r="WTN180" s="533"/>
      <c r="WTO180" s="533"/>
      <c r="WTP180" s="533"/>
      <c r="WTQ180" s="533"/>
      <c r="WTR180" s="532"/>
      <c r="WTS180" s="533"/>
      <c r="WTT180" s="533"/>
      <c r="WTU180" s="533"/>
      <c r="WTV180" s="533"/>
      <c r="WTW180" s="533"/>
      <c r="WTX180" s="532"/>
      <c r="WTY180" s="533"/>
      <c r="WTZ180" s="533"/>
      <c r="WUA180" s="533"/>
      <c r="WUB180" s="533"/>
      <c r="WUC180" s="533"/>
      <c r="WUD180" s="532"/>
      <c r="WUE180" s="533"/>
      <c r="WUF180" s="533"/>
      <c r="WUG180" s="533"/>
      <c r="WUH180" s="533"/>
      <c r="WUI180" s="533"/>
      <c r="WUJ180" s="532"/>
      <c r="WUK180" s="533"/>
      <c r="WUL180" s="533"/>
      <c r="WUM180" s="533"/>
      <c r="WUN180" s="533"/>
      <c r="WUO180" s="533"/>
      <c r="WUP180" s="532"/>
      <c r="WUQ180" s="533"/>
      <c r="WUR180" s="533"/>
      <c r="WUS180" s="533"/>
      <c r="WUT180" s="533"/>
      <c r="WUU180" s="533"/>
      <c r="WUV180" s="532"/>
      <c r="WUW180" s="533"/>
      <c r="WUX180" s="533"/>
      <c r="WUY180" s="533"/>
      <c r="WUZ180" s="533"/>
      <c r="WVA180" s="533"/>
      <c r="WVB180" s="532"/>
      <c r="WVC180" s="533"/>
      <c r="WVD180" s="533"/>
      <c r="WVE180" s="533"/>
      <c r="WVF180" s="533"/>
      <c r="WVG180" s="533"/>
      <c r="WVH180" s="532"/>
      <c r="WVI180" s="533"/>
      <c r="WVJ180" s="533"/>
      <c r="WVK180" s="533"/>
      <c r="WVL180" s="533"/>
      <c r="WVM180" s="533"/>
      <c r="WVN180" s="532"/>
      <c r="WVO180" s="533"/>
      <c r="WVP180" s="533"/>
      <c r="WVQ180" s="533"/>
      <c r="WVR180" s="533"/>
      <c r="WVS180" s="533"/>
      <c r="WVT180" s="532"/>
      <c r="WVU180" s="533"/>
      <c r="WVV180" s="533"/>
      <c r="WVW180" s="533"/>
      <c r="WVX180" s="533"/>
      <c r="WVY180" s="533"/>
      <c r="WVZ180" s="532"/>
      <c r="WWA180" s="533"/>
      <c r="WWB180" s="533"/>
      <c r="WWC180" s="533"/>
      <c r="WWD180" s="533"/>
      <c r="WWE180" s="533"/>
      <c r="WWF180" s="532"/>
      <c r="WWG180" s="533"/>
      <c r="WWH180" s="533"/>
      <c r="WWI180" s="533"/>
      <c r="WWJ180" s="533"/>
      <c r="WWK180" s="533"/>
      <c r="WWL180" s="532"/>
      <c r="WWM180" s="533"/>
      <c r="WWN180" s="533"/>
      <c r="WWO180" s="533"/>
      <c r="WWP180" s="533"/>
      <c r="WWQ180" s="533"/>
      <c r="WWR180" s="532"/>
      <c r="WWS180" s="533"/>
      <c r="WWT180" s="533"/>
      <c r="WWU180" s="533"/>
      <c r="WWV180" s="533"/>
      <c r="WWW180" s="533"/>
      <c r="WWX180" s="532"/>
      <c r="WWY180" s="533"/>
      <c r="WWZ180" s="533"/>
      <c r="WXA180" s="533"/>
      <c r="WXB180" s="533"/>
      <c r="WXC180" s="533"/>
      <c r="WXD180" s="532"/>
      <c r="WXE180" s="533"/>
      <c r="WXF180" s="533"/>
      <c r="WXG180" s="533"/>
      <c r="WXH180" s="533"/>
      <c r="WXI180" s="533"/>
      <c r="WXJ180" s="532"/>
      <c r="WXK180" s="533"/>
      <c r="WXL180" s="533"/>
      <c r="WXM180" s="533"/>
      <c r="WXN180" s="533"/>
      <c r="WXO180" s="533"/>
      <c r="WXP180" s="532"/>
      <c r="WXQ180" s="533"/>
      <c r="WXR180" s="533"/>
      <c r="WXS180" s="533"/>
      <c r="WXT180" s="533"/>
      <c r="WXU180" s="533"/>
      <c r="WXV180" s="532"/>
      <c r="WXW180" s="533"/>
      <c r="WXX180" s="533"/>
      <c r="WXY180" s="533"/>
      <c r="WXZ180" s="533"/>
      <c r="WYA180" s="533"/>
      <c r="WYB180" s="532"/>
      <c r="WYC180" s="533"/>
      <c r="WYD180" s="533"/>
      <c r="WYE180" s="533"/>
      <c r="WYF180" s="533"/>
      <c r="WYG180" s="533"/>
      <c r="WYH180" s="532"/>
      <c r="WYI180" s="533"/>
      <c r="WYJ180" s="533"/>
      <c r="WYK180" s="533"/>
      <c r="WYL180" s="533"/>
      <c r="WYM180" s="533"/>
      <c r="WYN180" s="532"/>
      <c r="WYO180" s="533"/>
      <c r="WYP180" s="533"/>
      <c r="WYQ180" s="533"/>
      <c r="WYR180" s="533"/>
      <c r="WYS180" s="533"/>
      <c r="WYT180" s="532"/>
      <c r="WYU180" s="533"/>
      <c r="WYV180" s="533"/>
      <c r="WYW180" s="533"/>
      <c r="WYX180" s="533"/>
      <c r="WYY180" s="533"/>
      <c r="WYZ180" s="532"/>
      <c r="WZA180" s="533"/>
      <c r="WZB180" s="533"/>
      <c r="WZC180" s="533"/>
      <c r="WZD180" s="533"/>
      <c r="WZE180" s="533"/>
      <c r="WZF180" s="532"/>
      <c r="WZG180" s="533"/>
      <c r="WZH180" s="533"/>
      <c r="WZI180" s="533"/>
      <c r="WZJ180" s="533"/>
      <c r="WZK180" s="533"/>
      <c r="WZL180" s="532"/>
      <c r="WZM180" s="533"/>
      <c r="WZN180" s="533"/>
      <c r="WZO180" s="533"/>
      <c r="WZP180" s="533"/>
      <c r="WZQ180" s="533"/>
      <c r="WZR180" s="532"/>
      <c r="WZS180" s="533"/>
      <c r="WZT180" s="533"/>
      <c r="WZU180" s="533"/>
      <c r="WZV180" s="533"/>
      <c r="WZW180" s="533"/>
      <c r="WZX180" s="532"/>
      <c r="WZY180" s="533"/>
      <c r="WZZ180" s="533"/>
      <c r="XAA180" s="533"/>
      <c r="XAB180" s="533"/>
      <c r="XAC180" s="533"/>
      <c r="XAD180" s="532"/>
      <c r="XAE180" s="533"/>
      <c r="XAF180" s="533"/>
      <c r="XAG180" s="533"/>
      <c r="XAH180" s="533"/>
      <c r="XAI180" s="533"/>
      <c r="XAJ180" s="532"/>
      <c r="XAK180" s="533"/>
      <c r="XAL180" s="533"/>
      <c r="XAM180" s="533"/>
      <c r="XAN180" s="533"/>
      <c r="XAO180" s="533"/>
      <c r="XAP180" s="532"/>
      <c r="XAQ180" s="533"/>
      <c r="XAR180" s="533"/>
      <c r="XAS180" s="533"/>
      <c r="XAT180" s="533"/>
      <c r="XAU180" s="533"/>
      <c r="XAV180" s="532"/>
      <c r="XAW180" s="533"/>
      <c r="XAX180" s="533"/>
      <c r="XAY180" s="533"/>
      <c r="XAZ180" s="533"/>
      <c r="XBA180" s="533"/>
      <c r="XBB180" s="532"/>
      <c r="XBC180" s="533"/>
      <c r="XBD180" s="533"/>
      <c r="XBE180" s="533"/>
      <c r="XBF180" s="533"/>
      <c r="XBG180" s="533"/>
      <c r="XBH180" s="532"/>
      <c r="XBI180" s="533"/>
      <c r="XBJ180" s="533"/>
      <c r="XBK180" s="533"/>
      <c r="XBL180" s="533"/>
      <c r="XBM180" s="533"/>
      <c r="XBN180" s="532"/>
      <c r="XBO180" s="533"/>
      <c r="XBP180" s="533"/>
      <c r="XBQ180" s="533"/>
      <c r="XBR180" s="533"/>
      <c r="XBS180" s="533"/>
      <c r="XBT180" s="532"/>
      <c r="XBU180" s="533"/>
      <c r="XBV180" s="533"/>
      <c r="XBW180" s="533"/>
      <c r="XBX180" s="533"/>
      <c r="XBY180" s="533"/>
      <c r="XBZ180" s="532"/>
      <c r="XCA180" s="533"/>
      <c r="XCB180" s="533"/>
      <c r="XCC180" s="533"/>
      <c r="XCD180" s="533"/>
      <c r="XCE180" s="533"/>
      <c r="XCF180" s="532"/>
      <c r="XCG180" s="533"/>
      <c r="XCH180" s="533"/>
      <c r="XCI180" s="533"/>
      <c r="XCJ180" s="533"/>
      <c r="XCK180" s="533"/>
      <c r="XCL180" s="532"/>
      <c r="XCM180" s="533"/>
      <c r="XCN180" s="533"/>
      <c r="XCO180" s="533"/>
      <c r="XCP180" s="533"/>
      <c r="XCQ180" s="533"/>
      <c r="XCR180" s="532"/>
      <c r="XCS180" s="533"/>
      <c r="XCT180" s="533"/>
      <c r="XCU180" s="533"/>
      <c r="XCV180" s="533"/>
      <c r="XCW180" s="533"/>
      <c r="XCX180" s="532"/>
      <c r="XCY180" s="533"/>
      <c r="XCZ180" s="533"/>
      <c r="XDA180" s="533"/>
      <c r="XDB180" s="533"/>
      <c r="XDC180" s="533"/>
      <c r="XDD180" s="532"/>
      <c r="XDE180" s="533"/>
      <c r="XDF180" s="533"/>
      <c r="XDG180" s="533"/>
      <c r="XDH180" s="533"/>
      <c r="XDI180" s="533"/>
      <c r="XDJ180" s="532"/>
      <c r="XDK180" s="533"/>
      <c r="XDL180" s="533"/>
      <c r="XDM180" s="533"/>
      <c r="XDN180" s="533"/>
      <c r="XDO180" s="533"/>
      <c r="XDP180" s="532"/>
      <c r="XDQ180" s="533"/>
      <c r="XDR180" s="533"/>
      <c r="XDS180" s="533"/>
      <c r="XDT180" s="533"/>
      <c r="XDU180" s="533"/>
      <c r="XDV180" s="532"/>
      <c r="XDW180" s="533"/>
      <c r="XDX180" s="533"/>
      <c r="XDY180" s="533"/>
      <c r="XDZ180" s="533"/>
      <c r="XEA180" s="533"/>
      <c r="XEB180" s="532"/>
      <c r="XEC180" s="533"/>
      <c r="XED180" s="533"/>
      <c r="XEE180" s="533"/>
      <c r="XEF180" s="533"/>
      <c r="XEG180" s="533"/>
      <c r="XEH180" s="532"/>
      <c r="XEI180" s="533"/>
      <c r="XEJ180" s="533"/>
      <c r="XEK180" s="533"/>
      <c r="XEL180" s="533"/>
      <c r="XEM180" s="533"/>
      <c r="XEN180" s="532"/>
      <c r="XEO180" s="533"/>
      <c r="XEP180" s="533"/>
      <c r="XEQ180" s="533"/>
      <c r="XER180" s="533"/>
      <c r="XES180" s="533"/>
      <c r="XET180" s="532"/>
      <c r="XEU180" s="533"/>
      <c r="XEV180" s="533"/>
      <c r="XEW180" s="533"/>
    </row>
    <row r="181" spans="1:16377" s="173" customFormat="1" ht="39">
      <c r="A181" s="257" t="str">
        <f t="shared" ref="A181:C181" si="72">A151</f>
        <v>Year</v>
      </c>
      <c r="B181" s="258" t="str">
        <f t="shared" si="72"/>
        <v xml:space="preserve">Residential </v>
      </c>
      <c r="C181" s="258" t="str">
        <f t="shared" si="72"/>
        <v>General Service &lt; 50 kW</v>
      </c>
      <c r="D181" s="258" t="str">
        <f>D151</f>
        <v>General Service 50 to 4,999 kW</v>
      </c>
      <c r="E181" s="258" t="str">
        <f>E151</f>
        <v>Sentinel Lights</v>
      </c>
      <c r="F181" s="259" t="str">
        <f>F151</f>
        <v>Street Lights</v>
      </c>
      <c r="G181" s="259" t="str">
        <f>G151</f>
        <v xml:space="preserve">Unmetered Scattered Loads </v>
      </c>
      <c r="H181" s="259" t="s">
        <v>79</v>
      </c>
      <c r="I181" s="259" t="str">
        <f>I151</f>
        <v>Total</v>
      </c>
      <c r="J181" s="146"/>
      <c r="K181" s="146"/>
      <c r="L181" s="146"/>
      <c r="M181" s="146"/>
      <c r="N181" s="146"/>
      <c r="O181" s="146"/>
      <c r="P181" s="146"/>
      <c r="Q181" s="146"/>
      <c r="R181" s="146"/>
      <c r="S181" s="146"/>
      <c r="T181" s="146"/>
      <c r="U181" s="146"/>
      <c r="V181" s="146"/>
      <c r="W181" s="146"/>
      <c r="X181" s="146"/>
      <c r="Y181" s="146"/>
      <c r="Z181" s="146"/>
    </row>
    <row r="182" spans="1:16377" s="173" customFormat="1" ht="13">
      <c r="A182" s="521" t="s">
        <v>126</v>
      </c>
      <c r="B182" s="522"/>
      <c r="C182" s="522"/>
      <c r="D182" s="522"/>
      <c r="E182" s="522"/>
      <c r="F182" s="522"/>
      <c r="G182" s="522"/>
      <c r="H182" s="522"/>
      <c r="I182" s="523"/>
      <c r="J182" s="146"/>
      <c r="K182" s="146"/>
      <c r="L182" s="146"/>
      <c r="M182" s="146"/>
      <c r="N182" s="146"/>
    </row>
    <row r="183" spans="1:16377" s="173" customFormat="1">
      <c r="A183" s="260" t="str">
        <f>A147</f>
        <v>2023 Bridge</v>
      </c>
      <c r="B183" s="261">
        <f>'Rate Class Customer Model'!B21</f>
        <v>20298.822078675039</v>
      </c>
      <c r="C183" s="261">
        <f>'Rate Class Customer Model'!C21</f>
        <v>2135.8188607007673</v>
      </c>
      <c r="D183" s="261">
        <f>'Rate Class Customer Model'!D21</f>
        <v>208.15530208701074</v>
      </c>
      <c r="E183" s="261">
        <f>'Rate Class Customer Model'!F21</f>
        <v>6399.5</v>
      </c>
      <c r="F183" s="261">
        <f>'Rate Class Customer Model'!E21</f>
        <v>35.032741995660828</v>
      </c>
      <c r="G183" s="261">
        <f>'Rate Class Customer Model'!G21</f>
        <v>434.6878604212622</v>
      </c>
      <c r="H183" s="261">
        <f>'Rate Class Customer Model'!H21</f>
        <v>1</v>
      </c>
      <c r="I183" s="261">
        <f>SUM(B183:H183)</f>
        <v>29513.016843879741</v>
      </c>
      <c r="J183" s="146"/>
      <c r="K183" s="146"/>
      <c r="L183" s="146"/>
      <c r="M183" s="146"/>
      <c r="N183" s="146"/>
    </row>
    <row r="184" spans="1:16377" s="173" customFormat="1">
      <c r="A184" s="260" t="str">
        <f>A148</f>
        <v>2024 Test</v>
      </c>
      <c r="B184" s="261">
        <f>'Rate Class Customer Model'!B22</f>
        <v>20541.340756015379</v>
      </c>
      <c r="C184" s="261">
        <f>'Rate Class Customer Model'!C22</f>
        <v>2146.3561193813316</v>
      </c>
      <c r="D184" s="261">
        <f>'Rate Class Customer Model'!D22</f>
        <v>206.81923525983152</v>
      </c>
      <c r="E184" s="261">
        <f>'Rate Class Customer Model'!F22</f>
        <v>6399.5</v>
      </c>
      <c r="F184" s="261">
        <f>'Rate Class Customer Model'!E22</f>
        <v>34.091472548181606</v>
      </c>
      <c r="G184" s="261">
        <f>'Rate Class Customer Model'!G22</f>
        <v>434.79241265031197</v>
      </c>
      <c r="H184" s="261">
        <f>'Rate Class Customer Model'!H22</f>
        <v>1</v>
      </c>
      <c r="I184" s="261">
        <f>SUM(B184:H184)</f>
        <v>29763.899995855038</v>
      </c>
      <c r="J184" s="146"/>
      <c r="K184" s="146"/>
      <c r="L184" s="146"/>
      <c r="M184" s="146"/>
      <c r="N184" s="146"/>
    </row>
    <row r="186" spans="1:16377" ht="13">
      <c r="A186" s="527" t="s">
        <v>206</v>
      </c>
      <c r="B186" s="528"/>
      <c r="C186" s="528"/>
      <c r="D186" s="528"/>
      <c r="E186" s="528"/>
      <c r="F186" s="528"/>
      <c r="G186" s="528"/>
      <c r="H186" s="529"/>
      <c r="I186" s="149"/>
      <c r="J186" s="149"/>
      <c r="K186" s="149"/>
      <c r="L186" s="149"/>
    </row>
    <row r="187" spans="1:16377" s="173" customFormat="1" ht="39">
      <c r="A187" s="262" t="str">
        <f>A181</f>
        <v>Year</v>
      </c>
      <c r="B187" s="259" t="str">
        <f t="shared" ref="B187:C187" si="73">B181</f>
        <v xml:space="preserve">Residential </v>
      </c>
      <c r="C187" s="259" t="str">
        <f t="shared" si="73"/>
        <v>General Service &lt; 50 kW</v>
      </c>
      <c r="D187" s="259" t="str">
        <f>D181</f>
        <v>General Service 50 to 4,999 kW</v>
      </c>
      <c r="E187" s="259" t="str">
        <f>E181</f>
        <v>Sentinel Lights</v>
      </c>
      <c r="F187" s="259" t="str">
        <f>F181</f>
        <v>Street Lights</v>
      </c>
      <c r="G187" s="259" t="str">
        <f>G181</f>
        <v xml:space="preserve">Unmetered Scattered Loads </v>
      </c>
      <c r="H187" s="259" t="str">
        <f>H181</f>
        <v>Embedded Distributor</v>
      </c>
      <c r="I187" s="146"/>
      <c r="J187" s="146"/>
      <c r="K187" s="146"/>
      <c r="L187" s="146"/>
      <c r="M187" s="146"/>
    </row>
    <row r="188" spans="1:16377" ht="13">
      <c r="A188" s="524" t="s">
        <v>127</v>
      </c>
      <c r="B188" s="525"/>
      <c r="C188" s="525"/>
      <c r="D188" s="525"/>
      <c r="E188" s="525"/>
      <c r="F188" s="525"/>
      <c r="G188" s="525"/>
      <c r="H188" s="526"/>
      <c r="I188" s="149"/>
      <c r="J188" s="149"/>
      <c r="K188" s="149"/>
    </row>
    <row r="189" spans="1:16377">
      <c r="A189" s="196">
        <v>2022</v>
      </c>
      <c r="B189" s="226" t="e">
        <f>'Rate Class Energy Model'!#REF!</f>
        <v>#REF!</v>
      </c>
      <c r="C189" s="226" t="e">
        <f>'Rate Class Energy Model'!#REF!</f>
        <v>#REF!</v>
      </c>
      <c r="D189" s="226" t="e">
        <f>'Rate Class Energy Model'!#REF!</f>
        <v>#REF!</v>
      </c>
      <c r="E189" s="226" t="e">
        <f>'Rate Class Energy Model'!#REF!</f>
        <v>#REF!</v>
      </c>
      <c r="F189" s="226" t="e">
        <f>'Rate Class Energy Model'!#REF!</f>
        <v>#REF!</v>
      </c>
      <c r="G189" s="226" t="e">
        <f>'Rate Class Energy Model'!#REF!</f>
        <v>#REF!</v>
      </c>
      <c r="H189" s="226" t="e">
        <f>'Rate Class Energy Model'!#REF!</f>
        <v>#REF!</v>
      </c>
      <c r="I189" s="149"/>
      <c r="J189" s="149"/>
      <c r="K189" s="149"/>
    </row>
    <row r="190" spans="1:16377">
      <c r="A190" s="162"/>
      <c r="B190" s="174"/>
      <c r="C190" s="174"/>
      <c r="D190" s="174"/>
      <c r="E190" s="174"/>
      <c r="F190" s="174"/>
    </row>
    <row r="191" spans="1:16377" ht="13">
      <c r="A191" s="175" t="s">
        <v>207</v>
      </c>
      <c r="B191" s="176"/>
      <c r="C191" s="176"/>
      <c r="D191" s="176"/>
      <c r="E191" s="176"/>
      <c r="F191" s="176"/>
      <c r="G191" s="176"/>
      <c r="H191" s="176"/>
    </row>
    <row r="192" spans="1:16377" s="173" customFormat="1" ht="39">
      <c r="A192" s="262" t="str">
        <f t="shared" ref="A192:C192" si="74">A187</f>
        <v>Year</v>
      </c>
      <c r="B192" s="259" t="str">
        <f t="shared" si="74"/>
        <v xml:space="preserve">Residential </v>
      </c>
      <c r="C192" s="259" t="str">
        <f t="shared" si="74"/>
        <v>General Service &lt; 50 kW</v>
      </c>
      <c r="D192" s="259" t="str">
        <f>D187</f>
        <v>General Service 50 to 4,999 kW</v>
      </c>
      <c r="E192" s="259" t="str">
        <f>E187</f>
        <v>Sentinel Lights</v>
      </c>
      <c r="F192" s="259" t="str">
        <f>F187</f>
        <v>Street Lights</v>
      </c>
      <c r="G192" s="259" t="str">
        <f>G187</f>
        <v xml:space="preserve">Unmetered Scattered Loads </v>
      </c>
      <c r="H192" s="259" t="str">
        <f>H187</f>
        <v>Embedded Distributor</v>
      </c>
      <c r="I192" s="146"/>
      <c r="J192" s="146"/>
      <c r="K192" s="146"/>
      <c r="L192" s="146"/>
      <c r="M192" s="146"/>
    </row>
    <row r="193" spans="1:14" ht="13">
      <c r="A193" s="524" t="s">
        <v>128</v>
      </c>
      <c r="B193" s="525"/>
      <c r="C193" s="525"/>
      <c r="D193" s="525"/>
      <c r="E193" s="525"/>
      <c r="F193" s="525"/>
      <c r="G193" s="525"/>
      <c r="H193" s="526"/>
      <c r="I193" s="149"/>
      <c r="J193" s="149"/>
      <c r="K193" s="149"/>
    </row>
    <row r="194" spans="1:14">
      <c r="A194" s="227" t="str">
        <f>A183</f>
        <v>2023 Bridge</v>
      </c>
      <c r="B194" s="226" t="e">
        <f t="shared" ref="B194:C194" si="75">B189</f>
        <v>#REF!</v>
      </c>
      <c r="C194" s="226" t="e">
        <f t="shared" si="75"/>
        <v>#REF!</v>
      </c>
      <c r="D194" s="226" t="e">
        <f>D189</f>
        <v>#REF!</v>
      </c>
      <c r="E194" s="226" t="e">
        <f>E189</f>
        <v>#REF!</v>
      </c>
      <c r="F194" s="226" t="e">
        <f>F189</f>
        <v>#REF!</v>
      </c>
      <c r="G194" s="226" t="e">
        <f>G189</f>
        <v>#REF!</v>
      </c>
      <c r="H194" s="226" t="e">
        <f>H189</f>
        <v>#REF!</v>
      </c>
      <c r="I194" s="149"/>
      <c r="J194" s="149"/>
      <c r="K194" s="149"/>
    </row>
    <row r="195" spans="1:14">
      <c r="A195" s="227" t="str">
        <f>A184</f>
        <v>2024 Test</v>
      </c>
      <c r="B195" s="226" t="e">
        <f>B194</f>
        <v>#REF!</v>
      </c>
      <c r="C195" s="226" t="e">
        <f t="shared" ref="C195:G195" si="76">C194</f>
        <v>#REF!</v>
      </c>
      <c r="D195" s="226" t="e">
        <f t="shared" si="76"/>
        <v>#REF!</v>
      </c>
      <c r="E195" s="226" t="e">
        <f t="shared" si="76"/>
        <v>#REF!</v>
      </c>
      <c r="F195" s="226" t="e">
        <f t="shared" si="76"/>
        <v>#REF!</v>
      </c>
      <c r="G195" s="226" t="e">
        <f t="shared" si="76"/>
        <v>#REF!</v>
      </c>
      <c r="H195" s="226" t="e">
        <f t="shared" ref="H195" si="77">H194</f>
        <v>#REF!</v>
      </c>
      <c r="I195" s="149"/>
      <c r="J195" s="149"/>
      <c r="K195" s="149"/>
    </row>
    <row r="197" spans="1:14" ht="13">
      <c r="A197" s="175" t="s">
        <v>208</v>
      </c>
      <c r="B197" s="176"/>
      <c r="C197" s="176"/>
      <c r="D197" s="176"/>
      <c r="E197" s="176"/>
      <c r="F197" s="176"/>
      <c r="G197" s="176"/>
      <c r="H197" s="176"/>
      <c r="M197" s="163"/>
    </row>
    <row r="198" spans="1:14" s="173" customFormat="1" ht="39">
      <c r="A198" s="262" t="str">
        <f>A181</f>
        <v>Year</v>
      </c>
      <c r="B198" s="259" t="str">
        <f t="shared" ref="B198:C198" si="78">B181</f>
        <v xml:space="preserve">Residential </v>
      </c>
      <c r="C198" s="259" t="str">
        <f t="shared" si="78"/>
        <v>General Service &lt; 50 kW</v>
      </c>
      <c r="D198" s="259" t="str">
        <f t="shared" ref="D198:I198" si="79">D181</f>
        <v>General Service 50 to 4,999 kW</v>
      </c>
      <c r="E198" s="259" t="str">
        <f t="shared" si="79"/>
        <v>Sentinel Lights</v>
      </c>
      <c r="F198" s="259" t="str">
        <f t="shared" si="79"/>
        <v>Street Lights</v>
      </c>
      <c r="G198" s="259" t="str">
        <f t="shared" si="79"/>
        <v xml:space="preserve">Unmetered Scattered Loads </v>
      </c>
      <c r="H198" s="259" t="str">
        <f t="shared" si="79"/>
        <v>Embedded Distributor</v>
      </c>
      <c r="I198" s="259" t="str">
        <f t="shared" si="79"/>
        <v>Total</v>
      </c>
      <c r="J198" s="146"/>
      <c r="K198" s="146"/>
      <c r="L198" s="146"/>
      <c r="M198" s="146"/>
      <c r="N198" s="146"/>
    </row>
    <row r="199" spans="1:14" ht="13">
      <c r="A199" s="524" t="s">
        <v>129</v>
      </c>
      <c r="B199" s="525"/>
      <c r="C199" s="525"/>
      <c r="D199" s="525"/>
      <c r="E199" s="525"/>
      <c r="F199" s="525"/>
      <c r="G199" s="525"/>
      <c r="H199" s="525"/>
      <c r="I199" s="526"/>
      <c r="J199" s="149"/>
      <c r="K199" s="149"/>
      <c r="L199" s="149"/>
      <c r="M199" s="149"/>
    </row>
    <row r="200" spans="1:14">
      <c r="A200" s="196" t="str">
        <f>A194</f>
        <v>2023 Bridge</v>
      </c>
      <c r="B200" s="263" t="e">
        <f>B194*B183/1000000</f>
        <v>#REF!</v>
      </c>
      <c r="C200" s="263" t="e">
        <f t="shared" ref="C200:C201" si="80">C194*C183/1000000</f>
        <v>#REF!</v>
      </c>
      <c r="D200" s="263" t="e">
        <f t="shared" ref="D200:H201" si="81">D194*D183/1000000</f>
        <v>#REF!</v>
      </c>
      <c r="E200" s="263" t="e">
        <f t="shared" si="81"/>
        <v>#REF!</v>
      </c>
      <c r="F200" s="263" t="e">
        <f t="shared" si="81"/>
        <v>#REF!</v>
      </c>
      <c r="G200" s="263" t="e">
        <f t="shared" si="81"/>
        <v>#REF!</v>
      </c>
      <c r="H200" s="263" t="e">
        <f t="shared" si="81"/>
        <v>#REF!</v>
      </c>
      <c r="I200" s="263" t="e">
        <f>SUM(B200:H200)</f>
        <v>#REF!</v>
      </c>
      <c r="J200" s="149"/>
      <c r="K200" s="149"/>
      <c r="L200" s="149"/>
      <c r="M200" s="149"/>
    </row>
    <row r="201" spans="1:14">
      <c r="A201" s="196" t="str">
        <f>A195</f>
        <v>2024 Test</v>
      </c>
      <c r="B201" s="263" t="e">
        <f>B195*B184/1000000</f>
        <v>#REF!</v>
      </c>
      <c r="C201" s="263" t="e">
        <f t="shared" si="80"/>
        <v>#REF!</v>
      </c>
      <c r="D201" s="263" t="e">
        <f t="shared" si="81"/>
        <v>#REF!</v>
      </c>
      <c r="E201" s="263" t="e">
        <f t="shared" si="81"/>
        <v>#REF!</v>
      </c>
      <c r="F201" s="263" t="e">
        <f t="shared" si="81"/>
        <v>#REF!</v>
      </c>
      <c r="G201" s="263" t="e">
        <f t="shared" si="81"/>
        <v>#REF!</v>
      </c>
      <c r="H201" s="263" t="e">
        <f t="shared" si="81"/>
        <v>#REF!</v>
      </c>
      <c r="I201" s="263" t="e">
        <f>SUM(B201:H201)</f>
        <v>#REF!</v>
      </c>
      <c r="J201" s="149"/>
      <c r="K201" s="149"/>
      <c r="L201" s="149"/>
      <c r="M201" s="149"/>
    </row>
    <row r="203" spans="1:14" ht="13">
      <c r="B203" s="539" t="s">
        <v>209</v>
      </c>
      <c r="C203" s="539"/>
      <c r="D203" s="539"/>
      <c r="E203" s="539"/>
      <c r="F203" s="539"/>
      <c r="G203" s="539"/>
      <c r="H203" s="539"/>
    </row>
    <row r="204" spans="1:14" ht="39">
      <c r="B204" s="144" t="str">
        <f>B198</f>
        <v xml:space="preserve">Residential </v>
      </c>
      <c r="C204" s="144" t="str">
        <f t="shared" ref="C204" si="82">C198</f>
        <v>General Service &lt; 50 kW</v>
      </c>
      <c r="D204" s="144" t="str">
        <f>D198</f>
        <v>General Service 50 to 4,999 kW</v>
      </c>
      <c r="E204" s="144" t="str">
        <f>E198</f>
        <v>Sentinel Lights</v>
      </c>
      <c r="F204" s="144" t="str">
        <f>F198</f>
        <v>Street Lights</v>
      </c>
      <c r="G204" s="144" t="str">
        <f>G198</f>
        <v xml:space="preserve">Unmetered Scattered Loads </v>
      </c>
      <c r="H204" s="144" t="str">
        <f>H198</f>
        <v>Embedded Distributor</v>
      </c>
      <c r="I204" s="149"/>
      <c r="J204" s="149"/>
      <c r="K204" s="149"/>
    </row>
    <row r="205" spans="1:14" ht="13">
      <c r="B205" s="527" t="s">
        <v>130</v>
      </c>
      <c r="C205" s="528"/>
      <c r="D205" s="528"/>
      <c r="E205" s="528"/>
      <c r="F205" s="528"/>
      <c r="G205" s="528"/>
      <c r="H205" s="529"/>
      <c r="I205" s="149"/>
      <c r="J205" s="149"/>
      <c r="K205" s="149"/>
    </row>
    <row r="206" spans="1:14">
      <c r="B206" s="184">
        <f>'Rate Class Energy Model'!H33</f>
        <v>0.62234731658231002</v>
      </c>
      <c r="C206" s="184">
        <f>'Rate Class Energy Model'!I33</f>
        <v>0.62234731658231002</v>
      </c>
      <c r="D206" s="184">
        <f>'Rate Class Energy Model'!J33</f>
        <v>0.24469463316462003</v>
      </c>
      <c r="E206" s="184">
        <f>'Rate Class Energy Model'!L33</f>
        <v>0</v>
      </c>
      <c r="F206" s="184">
        <f>'Rate Class Energy Model'!K33</f>
        <v>0</v>
      </c>
      <c r="G206" s="184">
        <f>'Rate Class Energy Model'!M33</f>
        <v>0</v>
      </c>
      <c r="H206" s="184">
        <f>'Rate Class Energy Model'!N33</f>
        <v>0</v>
      </c>
      <c r="I206" s="149"/>
      <c r="J206" s="149"/>
      <c r="K206" s="149"/>
    </row>
    <row r="207" spans="1:14">
      <c r="B207" s="177"/>
      <c r="C207" s="177"/>
      <c r="D207" s="177"/>
      <c r="E207" s="177"/>
      <c r="F207" s="177"/>
    </row>
    <row r="208" spans="1:14" s="146" customFormat="1"/>
    <row r="209" spans="1:14" s="149" customFormat="1"/>
    <row r="210" spans="1:14" ht="13">
      <c r="A210" s="539" t="s">
        <v>210</v>
      </c>
      <c r="B210" s="539"/>
      <c r="C210" s="539"/>
      <c r="D210" s="539"/>
      <c r="E210" s="539"/>
      <c r="F210" s="539"/>
      <c r="G210" s="539"/>
      <c r="H210" s="539"/>
      <c r="I210" s="539"/>
      <c r="J210" s="539"/>
      <c r="K210" s="539"/>
      <c r="L210" s="539"/>
      <c r="M210" s="539"/>
      <c r="N210" s="155"/>
    </row>
    <row r="211" spans="1:14" ht="39">
      <c r="A211" s="185" t="s">
        <v>67</v>
      </c>
      <c r="B211" s="186" t="str">
        <f t="shared" ref="B211:H211" si="83">B204</f>
        <v xml:space="preserve">Residential </v>
      </c>
      <c r="C211" s="186" t="str">
        <f t="shared" si="83"/>
        <v>General Service &lt; 50 kW</v>
      </c>
      <c r="D211" s="186" t="str">
        <f t="shared" si="83"/>
        <v>General Service 50 to 4,999 kW</v>
      </c>
      <c r="E211" s="186" t="str">
        <f t="shared" si="83"/>
        <v>Sentinel Lights</v>
      </c>
      <c r="F211" s="186" t="str">
        <f t="shared" si="83"/>
        <v>Street Lights</v>
      </c>
      <c r="G211" s="186" t="str">
        <f t="shared" si="83"/>
        <v xml:space="preserve">Unmetered Scattered Loads </v>
      </c>
      <c r="H211" s="186" t="str">
        <f t="shared" si="83"/>
        <v>Embedded Distributor</v>
      </c>
      <c r="I211" s="186" t="str">
        <f>I198</f>
        <v>Total</v>
      </c>
      <c r="J211" s="149"/>
      <c r="K211" s="149"/>
      <c r="L211" s="149"/>
      <c r="M211" s="149"/>
    </row>
    <row r="212" spans="1:14" ht="13">
      <c r="A212" s="524" t="s">
        <v>131</v>
      </c>
      <c r="B212" s="525"/>
      <c r="C212" s="525"/>
      <c r="D212" s="525"/>
      <c r="E212" s="525"/>
      <c r="F212" s="525"/>
      <c r="G212" s="525"/>
      <c r="H212" s="525"/>
      <c r="I212" s="526"/>
      <c r="J212" s="149"/>
      <c r="K212" s="149"/>
      <c r="L212" s="149"/>
      <c r="M212" s="149"/>
    </row>
    <row r="213" spans="1:14">
      <c r="A213" s="196" t="str">
        <f t="shared" ref="A213:H214" si="84">A200</f>
        <v>2023 Bridge</v>
      </c>
      <c r="B213" s="263" t="e">
        <f t="shared" si="84"/>
        <v>#REF!</v>
      </c>
      <c r="C213" s="263" t="e">
        <f t="shared" si="84"/>
        <v>#REF!</v>
      </c>
      <c r="D213" s="263" t="e">
        <f t="shared" si="84"/>
        <v>#REF!</v>
      </c>
      <c r="E213" s="263" t="e">
        <f t="shared" si="84"/>
        <v>#REF!</v>
      </c>
      <c r="F213" s="263" t="e">
        <f t="shared" si="84"/>
        <v>#REF!</v>
      </c>
      <c r="G213" s="263" t="e">
        <f t="shared" si="84"/>
        <v>#REF!</v>
      </c>
      <c r="H213" s="263" t="e">
        <f t="shared" si="84"/>
        <v>#REF!</v>
      </c>
      <c r="I213" s="263" t="e">
        <f>SUM(B213:H213)</f>
        <v>#REF!</v>
      </c>
      <c r="J213" s="149"/>
      <c r="K213" s="149"/>
      <c r="L213" s="149"/>
      <c r="M213" s="149"/>
    </row>
    <row r="214" spans="1:14">
      <c r="A214" s="196" t="str">
        <f t="shared" si="84"/>
        <v>2024 Test</v>
      </c>
      <c r="B214" s="263" t="e">
        <f t="shared" si="84"/>
        <v>#REF!</v>
      </c>
      <c r="C214" s="263" t="e">
        <f t="shared" si="84"/>
        <v>#REF!</v>
      </c>
      <c r="D214" s="263" t="e">
        <f t="shared" si="84"/>
        <v>#REF!</v>
      </c>
      <c r="E214" s="263" t="e">
        <f t="shared" si="84"/>
        <v>#REF!</v>
      </c>
      <c r="F214" s="263" t="e">
        <f t="shared" si="84"/>
        <v>#REF!</v>
      </c>
      <c r="G214" s="263" t="e">
        <f t="shared" si="84"/>
        <v>#REF!</v>
      </c>
      <c r="H214" s="263" t="e">
        <f t="shared" si="84"/>
        <v>#REF!</v>
      </c>
      <c r="I214" s="263" t="e">
        <f>SUM(B214:H214)</f>
        <v>#REF!</v>
      </c>
      <c r="J214" s="149"/>
      <c r="K214" s="149"/>
      <c r="L214" s="149"/>
      <c r="M214" s="149"/>
    </row>
    <row r="215" spans="1:14" ht="13">
      <c r="A215" s="524" t="s">
        <v>132</v>
      </c>
      <c r="B215" s="525"/>
      <c r="C215" s="525"/>
      <c r="D215" s="525"/>
      <c r="E215" s="525"/>
      <c r="F215" s="525"/>
      <c r="G215" s="525"/>
      <c r="H215" s="525"/>
      <c r="I215" s="526"/>
      <c r="J215" s="149"/>
      <c r="K215" s="149"/>
      <c r="L215" s="149"/>
      <c r="M215" s="149"/>
    </row>
    <row r="216" spans="1:14">
      <c r="A216" s="227" t="str">
        <f>A194</f>
        <v>2023 Bridge</v>
      </c>
      <c r="B216" s="264" t="e">
        <f>'Rate Class Energy Model'!#REF!/1000000</f>
        <v>#REF!</v>
      </c>
      <c r="C216" s="264" t="e">
        <f>'Rate Class Energy Model'!#REF!/1000000</f>
        <v>#REF!</v>
      </c>
      <c r="D216" s="264" t="e">
        <f>'Rate Class Energy Model'!#REF!/1000000</f>
        <v>#REF!</v>
      </c>
      <c r="E216" s="264" t="e">
        <f>'Rate Class Energy Model'!#REF!/1000000</f>
        <v>#REF!</v>
      </c>
      <c r="F216" s="264" t="e">
        <f>'Rate Class Energy Model'!#REF!/1000000</f>
        <v>#REF!</v>
      </c>
      <c r="G216" s="264" t="e">
        <f>'Rate Class Energy Model'!#REF!/1000000</f>
        <v>#REF!</v>
      </c>
      <c r="H216" s="264" t="e">
        <f>'Rate Class Energy Model'!#REF!/1000000</f>
        <v>#REF!</v>
      </c>
      <c r="I216" s="264" t="e">
        <f>SUM(B216:H216)</f>
        <v>#REF!</v>
      </c>
      <c r="J216" s="149"/>
      <c r="K216" s="149"/>
      <c r="L216" s="149"/>
      <c r="M216" s="149"/>
    </row>
    <row r="217" spans="1:14">
      <c r="A217" s="227" t="str">
        <f>A195</f>
        <v>2024 Test</v>
      </c>
      <c r="B217" s="264">
        <f>'Rate Class Energy Model'!H39/1000000</f>
        <v>0.97582011881786213</v>
      </c>
      <c r="C217" s="264">
        <f>'Rate Class Energy Model'!I39/1000000</f>
        <v>0.39607013050078216</v>
      </c>
      <c r="D217" s="264">
        <f>'Rate Class Energy Model'!J39/1000000</f>
        <v>0.88671737478442492</v>
      </c>
      <c r="E217" s="264">
        <f>'Rate Class Energy Model'!L39/1000000</f>
        <v>0</v>
      </c>
      <c r="F217" s="264">
        <f>'Rate Class Energy Model'!K39/1000000</f>
        <v>0</v>
      </c>
      <c r="G217" s="264">
        <f>'Rate Class Energy Model'!M39/1000000</f>
        <v>0</v>
      </c>
      <c r="H217" s="264">
        <f>'Rate Class Energy Model'!N39/1000000</f>
        <v>0</v>
      </c>
      <c r="I217" s="264">
        <f>SUM(B217:H217)</f>
        <v>2.2586076241030693</v>
      </c>
      <c r="J217" s="149"/>
      <c r="K217" s="149"/>
      <c r="L217" s="149"/>
      <c r="M217" s="149"/>
    </row>
    <row r="218" spans="1:14" ht="13">
      <c r="A218" s="524" t="s">
        <v>133</v>
      </c>
      <c r="B218" s="525"/>
      <c r="C218" s="525"/>
      <c r="D218" s="525"/>
      <c r="E218" s="525"/>
      <c r="F218" s="525"/>
      <c r="G218" s="525"/>
      <c r="H218" s="525"/>
      <c r="I218" s="526"/>
      <c r="J218" s="149"/>
      <c r="K218" s="149"/>
      <c r="L218" s="149"/>
      <c r="M218" s="149"/>
    </row>
    <row r="219" spans="1:14">
      <c r="A219" s="196" t="str">
        <f>A213</f>
        <v>2023 Bridge</v>
      </c>
      <c r="B219" s="265" t="e">
        <f>B213+B216</f>
        <v>#REF!</v>
      </c>
      <c r="C219" s="265" t="e">
        <f t="shared" ref="C219:H219" si="85">C213+C216</f>
        <v>#REF!</v>
      </c>
      <c r="D219" s="265" t="e">
        <f t="shared" si="85"/>
        <v>#REF!</v>
      </c>
      <c r="E219" s="265" t="e">
        <f t="shared" si="85"/>
        <v>#REF!</v>
      </c>
      <c r="F219" s="265" t="e">
        <f t="shared" si="85"/>
        <v>#REF!</v>
      </c>
      <c r="G219" s="265" t="e">
        <f t="shared" si="85"/>
        <v>#REF!</v>
      </c>
      <c r="H219" s="265" t="e">
        <f t="shared" si="85"/>
        <v>#REF!</v>
      </c>
      <c r="I219" s="264" t="e">
        <f>SUM(B219:H219)</f>
        <v>#REF!</v>
      </c>
      <c r="J219" s="178"/>
      <c r="K219" s="149"/>
      <c r="L219" s="149"/>
      <c r="M219" s="149"/>
    </row>
    <row r="220" spans="1:14">
      <c r="A220" s="196" t="str">
        <f>A214</f>
        <v>2024 Test</v>
      </c>
      <c r="B220" s="265" t="e">
        <f>B214+B217</f>
        <v>#REF!</v>
      </c>
      <c r="C220" s="265" t="e">
        <f t="shared" ref="C220:H220" si="86">C214+C217</f>
        <v>#REF!</v>
      </c>
      <c r="D220" s="265" t="e">
        <f t="shared" si="86"/>
        <v>#REF!</v>
      </c>
      <c r="E220" s="265" t="e">
        <f t="shared" si="86"/>
        <v>#REF!</v>
      </c>
      <c r="F220" s="265" t="e">
        <f t="shared" si="86"/>
        <v>#REF!</v>
      </c>
      <c r="G220" s="265" t="e">
        <f t="shared" si="86"/>
        <v>#REF!</v>
      </c>
      <c r="H220" s="265" t="e">
        <f t="shared" si="86"/>
        <v>#REF!</v>
      </c>
      <c r="I220" s="264" t="e">
        <f>SUM(B220:H220)</f>
        <v>#REF!</v>
      </c>
      <c r="J220" s="178"/>
      <c r="K220" s="149"/>
      <c r="L220" s="149"/>
      <c r="M220" s="149"/>
    </row>
    <row r="221" spans="1:14">
      <c r="A221" s="162"/>
      <c r="B221" s="179"/>
      <c r="C221" s="179"/>
      <c r="D221" s="179"/>
      <c r="E221" s="179"/>
      <c r="F221" s="179"/>
      <c r="G221" s="179"/>
      <c r="H221" s="179"/>
      <c r="I221" s="179"/>
      <c r="J221" s="178"/>
      <c r="K221" s="149"/>
      <c r="L221" s="149"/>
      <c r="M221" s="149"/>
    </row>
    <row r="222" spans="1:14">
      <c r="A222" s="162"/>
      <c r="B222" s="174"/>
      <c r="C222" s="174"/>
      <c r="D222" s="174"/>
      <c r="E222" s="174"/>
    </row>
    <row r="223" spans="1:14" ht="13" customHeight="1">
      <c r="A223" s="540" t="s">
        <v>211</v>
      </c>
      <c r="B223" s="540"/>
      <c r="C223" s="540"/>
      <c r="D223" s="540"/>
      <c r="E223" s="540"/>
      <c r="F223" s="149"/>
      <c r="G223" s="149"/>
      <c r="H223" s="149"/>
      <c r="I223" s="149"/>
    </row>
    <row r="224" spans="1:14" ht="39">
      <c r="A224" s="185" t="s">
        <v>67</v>
      </c>
      <c r="B224" s="186" t="str">
        <f>D211</f>
        <v>General Service 50 to 4,999 kW</v>
      </c>
      <c r="C224" s="186" t="str">
        <f>E211</f>
        <v>Sentinel Lights</v>
      </c>
      <c r="D224" s="186" t="str">
        <f>F211</f>
        <v>Street Lights</v>
      </c>
      <c r="E224" s="186" t="str">
        <f>H211</f>
        <v>Embedded Distributor</v>
      </c>
      <c r="F224" s="149"/>
      <c r="G224" s="149"/>
      <c r="H224" s="149"/>
    </row>
    <row r="225" spans="1:10" ht="13">
      <c r="A225" s="524" t="s">
        <v>134</v>
      </c>
      <c r="B225" s="525"/>
      <c r="C225" s="525"/>
      <c r="D225" s="525"/>
      <c r="E225" s="526"/>
      <c r="F225" s="149"/>
      <c r="G225" s="149"/>
      <c r="H225" s="149"/>
    </row>
    <row r="226" spans="1:10">
      <c r="A226" s="196">
        <f>A168</f>
        <v>2013</v>
      </c>
      <c r="B226" s="266">
        <f>'Rate Class Load Model'!B16</f>
        <v>2.5674235122051781E-3</v>
      </c>
      <c r="C226" s="266">
        <f>'Rate Class Load Model'!D16</f>
        <v>2.5403494726500961E-3</v>
      </c>
      <c r="D226" s="266">
        <f>'Rate Class Load Model'!C16</f>
        <v>2.7745760707175524E-3</v>
      </c>
      <c r="E226" s="266">
        <f>'Rate Class Load Model'!E16</f>
        <v>1.55300716833242E-3</v>
      </c>
      <c r="F226" s="149"/>
      <c r="G226" s="149"/>
      <c r="H226" s="149"/>
    </row>
    <row r="227" spans="1:10">
      <c r="A227" s="196">
        <f t="shared" ref="A227:A235" si="87">A169</f>
        <v>2014</v>
      </c>
      <c r="B227" s="266">
        <f>'Rate Class Load Model'!B17</f>
        <v>2.5610666893047325E-3</v>
      </c>
      <c r="C227" s="266">
        <f>'Rate Class Load Model'!D17</f>
        <v>2.5776437338411607E-3</v>
      </c>
      <c r="D227" s="266">
        <f>'Rate Class Load Model'!C17</f>
        <v>2.7777898772751801E-3</v>
      </c>
      <c r="E227" s="266">
        <f>'Rate Class Load Model'!E17</f>
        <v>1.5884967413484908E-3</v>
      </c>
      <c r="F227" s="149"/>
      <c r="G227" s="149"/>
      <c r="H227" s="149"/>
    </row>
    <row r="228" spans="1:10">
      <c r="A228" s="196">
        <f t="shared" si="87"/>
        <v>2015</v>
      </c>
      <c r="B228" s="266">
        <f>'Rate Class Load Model'!B18</f>
        <v>2.4416409553952405E-3</v>
      </c>
      <c r="C228" s="266">
        <f>'Rate Class Load Model'!D18</f>
        <v>2.5736368980905783E-3</v>
      </c>
      <c r="D228" s="266">
        <f>'Rate Class Load Model'!C18</f>
        <v>2.7785886409719771E-3</v>
      </c>
      <c r="E228" s="266">
        <f>'Rate Class Load Model'!E18</f>
        <v>1.5425966451283917E-3</v>
      </c>
      <c r="F228" s="149"/>
      <c r="G228" s="149"/>
      <c r="H228" s="149"/>
    </row>
    <row r="229" spans="1:10">
      <c r="A229" s="196">
        <f t="shared" si="87"/>
        <v>2016</v>
      </c>
      <c r="B229" s="266">
        <f>'Rate Class Load Model'!B19</f>
        <v>2.4474015543467184E-3</v>
      </c>
      <c r="C229" s="266">
        <f>'Rate Class Load Model'!D19</f>
        <v>2.3657614213209582E-3</v>
      </c>
      <c r="D229" s="266">
        <f>'Rate Class Load Model'!C19</f>
        <v>2.7805254776073858E-3</v>
      </c>
      <c r="E229" s="266">
        <f>'Rate Class Load Model'!E19</f>
        <v>1.5101377303466763E-3</v>
      </c>
      <c r="F229" s="149"/>
      <c r="G229" s="149"/>
      <c r="H229" s="149"/>
    </row>
    <row r="230" spans="1:10">
      <c r="A230" s="196">
        <f t="shared" si="87"/>
        <v>2017</v>
      </c>
      <c r="B230" s="266">
        <f>'Rate Class Load Model'!B20</f>
        <v>2.4764306665896844E-3</v>
      </c>
      <c r="C230" s="266">
        <f>'Rate Class Load Model'!D20</f>
        <v>2.4594893416756119E-3</v>
      </c>
      <c r="D230" s="266">
        <f>'Rate Class Load Model'!C20</f>
        <v>2.7763412177794714E-3</v>
      </c>
      <c r="E230" s="266">
        <f>'Rate Class Load Model'!E20</f>
        <v>1.6191632540890509E-3</v>
      </c>
      <c r="F230" s="149"/>
      <c r="G230" s="149"/>
      <c r="H230" s="149"/>
    </row>
    <row r="231" spans="1:10">
      <c r="A231" s="196">
        <f t="shared" si="87"/>
        <v>2018</v>
      </c>
      <c r="B231" s="266">
        <f>'Rate Class Load Model'!B21</f>
        <v>2.4807651788723312E-3</v>
      </c>
      <c r="C231" s="266">
        <f>'Rate Class Load Model'!D21</f>
        <v>2.6852389991594279E-3</v>
      </c>
      <c r="D231" s="266">
        <f>'Rate Class Load Model'!C21</f>
        <v>2.7798785847147557E-3</v>
      </c>
      <c r="E231" s="266">
        <f>'Rate Class Load Model'!E21</f>
        <v>1.5111148723387982E-3</v>
      </c>
      <c r="F231" s="149"/>
      <c r="G231" s="149"/>
      <c r="H231" s="149"/>
    </row>
    <row r="232" spans="1:10">
      <c r="A232" s="196">
        <f t="shared" si="87"/>
        <v>2019</v>
      </c>
      <c r="B232" s="266">
        <f>'Rate Class Load Model'!B22</f>
        <v>2.5338995566914599E-3</v>
      </c>
      <c r="C232" s="266">
        <f>'Rate Class Load Model'!D22</f>
        <v>2.6645278290960252E-3</v>
      </c>
      <c r="D232" s="266">
        <f>'Rate Class Load Model'!C22</f>
        <v>2.7777275436094498E-3</v>
      </c>
      <c r="E232" s="266">
        <f>'Rate Class Load Model'!E22</f>
        <v>1.4991002070999884E-3</v>
      </c>
      <c r="F232" s="149"/>
      <c r="G232" s="149"/>
      <c r="H232" s="149"/>
    </row>
    <row r="233" spans="1:10">
      <c r="A233" s="196">
        <f t="shared" si="87"/>
        <v>2020</v>
      </c>
      <c r="B233" s="266">
        <f>'Rate Class Load Model'!B23</f>
        <v>2.4970913067899952E-3</v>
      </c>
      <c r="C233" s="266">
        <f>'Rate Class Load Model'!D23</f>
        <v>2.6733983498890444E-3</v>
      </c>
      <c r="D233" s="266">
        <f>'Rate Class Load Model'!C23</f>
        <v>2.7839268110402366E-3</v>
      </c>
      <c r="E233" s="266">
        <f>'Rate Class Load Model'!E23</f>
        <v>1.4766402169085339E-3</v>
      </c>
      <c r="F233" s="149"/>
      <c r="G233" s="149"/>
      <c r="H233" s="149"/>
    </row>
    <row r="234" spans="1:10">
      <c r="A234" s="196">
        <f t="shared" si="87"/>
        <v>2021</v>
      </c>
      <c r="B234" s="266">
        <f>'Rate Class Load Model'!B24</f>
        <v>2.4233140117116973E-3</v>
      </c>
      <c r="C234" s="266">
        <f>'Rate Class Load Model'!D24</f>
        <v>2.452703735382822E-3</v>
      </c>
      <c r="D234" s="266">
        <f>'Rate Class Load Model'!C24</f>
        <v>2.7777420415685374E-3</v>
      </c>
      <c r="E234" s="266">
        <f>'Rate Class Load Model'!E24</f>
        <v>1.5002308429100356E-3</v>
      </c>
      <c r="F234" s="149"/>
      <c r="G234" s="149"/>
      <c r="H234" s="149"/>
    </row>
    <row r="235" spans="1:10">
      <c r="A235" s="196">
        <f t="shared" si="87"/>
        <v>2022</v>
      </c>
      <c r="B235" s="266" t="e">
        <f>'Rate Class Load Model'!#REF!</f>
        <v>#REF!</v>
      </c>
      <c r="C235" s="266" t="e">
        <f>'Rate Class Load Model'!#REF!</f>
        <v>#REF!</v>
      </c>
      <c r="D235" s="266" t="e">
        <f>'Rate Class Load Model'!#REF!</f>
        <v>#REF!</v>
      </c>
      <c r="E235" s="266" t="e">
        <f>'Rate Class Load Model'!#REF!</f>
        <v>#REF!</v>
      </c>
      <c r="F235" s="149"/>
      <c r="G235" s="149"/>
      <c r="H235" s="149"/>
    </row>
    <row r="236" spans="1:10">
      <c r="A236" s="267"/>
      <c r="B236" s="268"/>
      <c r="C236" s="268"/>
      <c r="D236" s="268"/>
      <c r="E236" s="269"/>
      <c r="F236" s="149"/>
      <c r="G236" s="149"/>
      <c r="H236" s="149"/>
    </row>
    <row r="237" spans="1:10" ht="13">
      <c r="A237" s="187" t="s">
        <v>10</v>
      </c>
      <c r="B237" s="270">
        <f>'Rate Class Load Model'!B29</f>
        <v>2.4879814946620555E-3</v>
      </c>
      <c r="C237" s="270">
        <f>'Rate Class Load Model'!D29</f>
        <v>2.5424626226623502E-3</v>
      </c>
      <c r="D237" s="270">
        <f>'Rate Class Load Model'!C29</f>
        <v>2.7784874043062326E-3</v>
      </c>
      <c r="E237" s="270">
        <f>'Rate Class Load Model'!E29</f>
        <v>1.4931120656271595E-3</v>
      </c>
      <c r="F237" s="149"/>
      <c r="G237" s="149"/>
      <c r="H237" s="149"/>
    </row>
    <row r="239" spans="1:10" ht="13">
      <c r="A239" s="530" t="s">
        <v>212</v>
      </c>
      <c r="B239" s="530"/>
      <c r="C239" s="530"/>
      <c r="D239" s="530"/>
      <c r="E239" s="530"/>
      <c r="F239" s="530"/>
      <c r="G239" s="149"/>
      <c r="H239" s="149"/>
      <c r="I239" s="149"/>
      <c r="J239" s="149"/>
    </row>
    <row r="240" spans="1:10" ht="39">
      <c r="A240" s="185" t="s">
        <v>67</v>
      </c>
      <c r="B240" s="186" t="str">
        <f>B224</f>
        <v>General Service 50 to 4,999 kW</v>
      </c>
      <c r="C240" s="186" t="str">
        <f>C224</f>
        <v>Sentinel Lights</v>
      </c>
      <c r="D240" s="186" t="str">
        <f>D224</f>
        <v>Street Lights</v>
      </c>
      <c r="E240" s="186" t="str">
        <f>E224</f>
        <v>Embedded Distributor</v>
      </c>
      <c r="F240" s="186" t="s">
        <v>8</v>
      </c>
      <c r="G240" s="149"/>
      <c r="H240" s="149"/>
      <c r="I240" s="149"/>
      <c r="J240" s="149"/>
    </row>
    <row r="241" spans="1:25" ht="13">
      <c r="A241" s="524" t="s">
        <v>135</v>
      </c>
      <c r="B241" s="525"/>
      <c r="C241" s="525"/>
      <c r="D241" s="525"/>
      <c r="E241" s="525"/>
      <c r="F241" s="526"/>
      <c r="G241" s="149"/>
      <c r="H241" s="149"/>
      <c r="I241" s="149"/>
      <c r="J241" s="149"/>
    </row>
    <row r="242" spans="1:25">
      <c r="A242" s="196" t="str">
        <f>A219</f>
        <v>2023 Bridge</v>
      </c>
      <c r="B242" s="226">
        <f>'Rate Class Load Model'!B12</f>
        <v>887584.14538190304</v>
      </c>
      <c r="C242" s="226">
        <f>'Rate Class Load Model'!D12</f>
        <v>6010.7936431332728</v>
      </c>
      <c r="D242" s="226">
        <f>'Rate Class Load Model'!C12</f>
        <v>271.74564198375913</v>
      </c>
      <c r="E242" s="226">
        <f>'Rate Class Load Model'!E12</f>
        <v>43427.74836996368</v>
      </c>
      <c r="F242" s="226">
        <f>SUM(B242:E242)</f>
        <v>937294.43303698383</v>
      </c>
      <c r="G242" s="149"/>
      <c r="H242" s="149"/>
      <c r="I242" s="149"/>
      <c r="J242" s="149"/>
    </row>
    <row r="243" spans="1:25">
      <c r="A243" s="196" t="str">
        <f>A220</f>
        <v>2024 Test</v>
      </c>
      <c r="B243" s="226">
        <f>'Rate Class Load Model'!B13</f>
        <v>880651.54772689636</v>
      </c>
      <c r="C243" s="226">
        <f>'Rate Class Load Model'!D13</f>
        <v>6010.7936431332728</v>
      </c>
      <c r="D243" s="226">
        <f>'Rate Class Load Model'!C13</f>
        <v>264.44430455728474</v>
      </c>
      <c r="E243" s="226">
        <f>'Rate Class Load Model'!E13</f>
        <v>43427.74836996368</v>
      </c>
      <c r="F243" s="226">
        <f>SUM(B243:E243)</f>
        <v>930354.53404455062</v>
      </c>
      <c r="G243" s="149"/>
      <c r="H243" s="149"/>
      <c r="I243" s="149"/>
      <c r="J243" s="149"/>
    </row>
    <row r="244" spans="1:25" ht="13">
      <c r="A244" s="142"/>
      <c r="B244" s="180"/>
      <c r="C244" s="180"/>
      <c r="D244" s="180"/>
      <c r="E244" s="180"/>
      <c r="F244" s="180"/>
    </row>
    <row r="246" spans="1:25" ht="13">
      <c r="A246" s="155" t="s">
        <v>213</v>
      </c>
      <c r="Q246" s="155"/>
      <c r="R246" s="155"/>
      <c r="S246" s="155"/>
      <c r="T246" s="155"/>
      <c r="U246" s="155"/>
      <c r="V246" s="155"/>
      <c r="W246" s="155"/>
      <c r="X246" s="155"/>
      <c r="Y246" s="155"/>
    </row>
    <row r="247" spans="1:25" ht="39">
      <c r="A247" s="186"/>
      <c r="B247" s="186" t="s">
        <v>147</v>
      </c>
      <c r="C247" s="186" t="s">
        <v>54</v>
      </c>
      <c r="D247" s="186" t="s">
        <v>57</v>
      </c>
      <c r="E247" s="186" t="s">
        <v>58</v>
      </c>
      <c r="F247" s="186" t="s">
        <v>148</v>
      </c>
      <c r="G247" s="186" t="s">
        <v>71</v>
      </c>
      <c r="H247" s="186" t="s">
        <v>72</v>
      </c>
      <c r="I247" s="186" t="s">
        <v>149</v>
      </c>
      <c r="J247" s="186" t="s">
        <v>150</v>
      </c>
      <c r="K247" s="149"/>
    </row>
    <row r="248" spans="1:25" ht="13">
      <c r="A248" s="524" t="s">
        <v>5</v>
      </c>
      <c r="B248" s="525"/>
      <c r="C248" s="525"/>
      <c r="D248" s="525"/>
      <c r="E248" s="525"/>
      <c r="F248" s="525"/>
      <c r="G248" s="525"/>
      <c r="H248" s="525"/>
      <c r="I248" s="525"/>
      <c r="J248" s="526"/>
      <c r="K248" s="149"/>
    </row>
    <row r="249" spans="1:25">
      <c r="A249" s="196" t="s">
        <v>43</v>
      </c>
      <c r="B249" s="220"/>
      <c r="C249" s="220">
        <f>'Load Forecast Summary'!F4</f>
        <v>633220675.30431294</v>
      </c>
      <c r="D249" s="220">
        <f>'Load Forecast Summary'!G4</f>
        <v>626711581.68187904</v>
      </c>
      <c r="E249" s="220">
        <f>'Load Forecast Summary'!H4</f>
        <v>604483596.54768991</v>
      </c>
      <c r="F249" s="220">
        <f>'Load Forecast Summary'!I4</f>
        <v>610737931.91403091</v>
      </c>
      <c r="G249" s="220">
        <f>'Load Forecast Summary'!J4</f>
        <v>624627795.36230266</v>
      </c>
      <c r="H249" s="220">
        <f>'Load Forecast Summary'!K4</f>
        <v>622407594.308496</v>
      </c>
      <c r="I249" s="220"/>
      <c r="J249" s="220"/>
      <c r="K249" s="149"/>
    </row>
    <row r="250" spans="1:25" ht="12.75" customHeight="1">
      <c r="A250" s="227" t="s">
        <v>136</v>
      </c>
      <c r="B250" s="220"/>
      <c r="C250" s="220">
        <f>'Load Forecast Summary'!F5</f>
        <v>628373960.93887949</v>
      </c>
      <c r="D250" s="220">
        <f>'Load Forecast Summary'!G5</f>
        <v>622991158.95097506</v>
      </c>
      <c r="E250" s="220">
        <f>'Load Forecast Summary'!H5</f>
        <v>601329176.08900738</v>
      </c>
      <c r="F250" s="220">
        <f>'Load Forecast Summary'!I5</f>
        <v>624451396.36743033</v>
      </c>
      <c r="G250" s="220">
        <f>'Load Forecast Summary'!J5</f>
        <v>621732226.16426349</v>
      </c>
      <c r="H250" s="220">
        <f>'Load Forecast Summary'!K5</f>
        <v>612959003.67639446</v>
      </c>
      <c r="I250" s="220">
        <f>'Load Forecast Summary'!L5</f>
        <v>623479098.30101109</v>
      </c>
      <c r="J250" s="220">
        <f>'Load Forecast Summary'!M5</f>
        <v>617254923.52254438</v>
      </c>
      <c r="K250" s="149"/>
    </row>
    <row r="251" spans="1:25" ht="25">
      <c r="A251" s="227" t="s">
        <v>137</v>
      </c>
      <c r="B251" s="271"/>
      <c r="C251" s="271">
        <f t="shared" ref="C251:H251" si="88">(C250-C249)/C249</f>
        <v>-7.6540684068855183E-3</v>
      </c>
      <c r="D251" s="271">
        <f t="shared" si="88"/>
        <v>-5.9364193029904505E-3</v>
      </c>
      <c r="E251" s="271">
        <f t="shared" si="88"/>
        <v>-5.2183723043900225E-3</v>
      </c>
      <c r="F251" s="271">
        <f t="shared" si="88"/>
        <v>2.2453926204357263E-2</v>
      </c>
      <c r="G251" s="271">
        <f t="shared" si="88"/>
        <v>-4.6356713862847846E-3</v>
      </c>
      <c r="H251" s="271">
        <f t="shared" si="88"/>
        <v>-1.5180712315374396E-2</v>
      </c>
      <c r="I251" s="271"/>
      <c r="J251" s="271"/>
      <c r="K251" s="149"/>
      <c r="L251" s="146"/>
      <c r="M251" s="146"/>
      <c r="N251" s="146"/>
      <c r="O251" s="146"/>
      <c r="P251" s="146"/>
      <c r="Q251" s="146"/>
      <c r="R251" s="146"/>
      <c r="S251" s="146"/>
      <c r="T251" s="146"/>
    </row>
    <row r="252" spans="1:25" ht="13">
      <c r="A252" s="272"/>
      <c r="B252" s="272"/>
      <c r="C252" s="272"/>
      <c r="D252" s="272"/>
      <c r="E252" s="272"/>
      <c r="F252" s="272"/>
      <c r="G252" s="272"/>
      <c r="H252" s="272"/>
      <c r="I252" s="272"/>
      <c r="J252" s="272"/>
      <c r="K252" s="149"/>
    </row>
    <row r="253" spans="1:25" ht="13" customHeight="1">
      <c r="A253" s="213" t="s">
        <v>0</v>
      </c>
      <c r="B253" s="198"/>
      <c r="C253" s="273"/>
      <c r="D253" s="241"/>
      <c r="E253" s="241"/>
      <c r="F253" s="274"/>
      <c r="G253" s="274"/>
      <c r="H253" s="274"/>
      <c r="I253" s="275">
        <f>'Rate Class Energy Model'!F16</f>
        <v>1.0273602147499068</v>
      </c>
      <c r="J253" s="242">
        <f>I253</f>
        <v>1.0273602147499068</v>
      </c>
      <c r="K253" s="149"/>
    </row>
    <row r="254" spans="1:25" ht="13" customHeight="1">
      <c r="A254" s="213" t="s">
        <v>59</v>
      </c>
      <c r="B254" s="220"/>
      <c r="C254" s="220">
        <f t="array" ref="C254:H254">TRANSPOSE('Rate Class Energy Model'!G7:G12)</f>
        <v>613192612.02430546</v>
      </c>
      <c r="D254" s="220">
        <v>611186477.23645186</v>
      </c>
      <c r="E254" s="220">
        <v>585259046.99981165</v>
      </c>
      <c r="F254" s="220">
        <v>596820093.59480691</v>
      </c>
      <c r="G254" s="220">
        <v>614762963.99296319</v>
      </c>
      <c r="H254" s="220">
        <v>603576248.92300129</v>
      </c>
      <c r="I254" s="220">
        <f>I250/I253</f>
        <v>606874871.49070334</v>
      </c>
      <c r="J254" s="220">
        <f>J250/J253</f>
        <v>600816456.25415277</v>
      </c>
      <c r="K254" s="149"/>
    </row>
    <row r="255" spans="1:25" ht="13">
      <c r="A255" s="272"/>
      <c r="B255" s="272"/>
      <c r="C255" s="272"/>
      <c r="D255" s="272"/>
      <c r="E255" s="272"/>
      <c r="F255" s="272"/>
      <c r="G255" s="272"/>
      <c r="H255" s="272"/>
      <c r="I255" s="220"/>
      <c r="J255" s="220"/>
      <c r="K255" s="149"/>
    </row>
    <row r="256" spans="1:25" ht="13">
      <c r="A256" s="531" t="s">
        <v>138</v>
      </c>
      <c r="B256" s="531"/>
      <c r="C256" s="531"/>
      <c r="D256" s="531"/>
      <c r="E256" s="531"/>
      <c r="F256" s="531"/>
      <c r="G256" s="531"/>
      <c r="H256" s="531"/>
      <c r="I256" s="531"/>
      <c r="J256" s="531"/>
      <c r="K256" s="149"/>
    </row>
    <row r="257" spans="1:11" ht="13">
      <c r="A257" s="531" t="s">
        <v>1</v>
      </c>
      <c r="B257" s="531"/>
      <c r="C257" s="531"/>
      <c r="D257" s="531"/>
      <c r="E257" s="531"/>
      <c r="F257" s="531"/>
      <c r="G257" s="531"/>
      <c r="H257" s="531"/>
      <c r="I257" s="531"/>
      <c r="J257" s="531"/>
      <c r="K257" s="149"/>
    </row>
    <row r="258" spans="1:11">
      <c r="A258" s="196" t="s">
        <v>37</v>
      </c>
      <c r="B258" s="199"/>
      <c r="C258" s="199">
        <f>'Load Forecast Summary'!F14</f>
        <v>18942</v>
      </c>
      <c r="D258" s="199">
        <f>'Load Forecast Summary'!G14</f>
        <v>19073.333333333332</v>
      </c>
      <c r="E258" s="199">
        <f>'Load Forecast Summary'!H14</f>
        <v>19223.5</v>
      </c>
      <c r="F258" s="199">
        <f>'Load Forecast Summary'!I14</f>
        <v>19481.25</v>
      </c>
      <c r="G258" s="199">
        <f>'Load Forecast Summary'!J14</f>
        <v>19755.75</v>
      </c>
      <c r="H258" s="199">
        <f>'Load Forecast Summary'!K14</f>
        <v>20059.166666666668</v>
      </c>
      <c r="I258" s="199">
        <f>'Load Forecast Summary'!L14</f>
        <v>20298.822078675039</v>
      </c>
      <c r="J258" s="199">
        <f>'Load Forecast Summary'!M14</f>
        <v>20541.340756015379</v>
      </c>
      <c r="K258" s="149"/>
    </row>
    <row r="259" spans="1:11">
      <c r="A259" s="196" t="s">
        <v>38</v>
      </c>
      <c r="B259" s="199"/>
      <c r="C259" s="199">
        <f>'Load Forecast Summary'!F15</f>
        <v>146158990</v>
      </c>
      <c r="D259" s="199">
        <f>'Load Forecast Summary'!G15</f>
        <v>143256844</v>
      </c>
      <c r="E259" s="199">
        <f>'Load Forecast Summary'!H15</f>
        <v>151219359.99000001</v>
      </c>
      <c r="F259" s="199">
        <f>'Load Forecast Summary'!I15</f>
        <v>152437379.93000001</v>
      </c>
      <c r="G259" s="199">
        <f>'Load Forecast Summary'!J15</f>
        <v>153959247.71000001</v>
      </c>
      <c r="H259" s="199">
        <f>'Load Forecast Summary'!K15</f>
        <v>149185943.39000002</v>
      </c>
      <c r="I259" s="199">
        <f>'Load Forecast Summary'!L15</f>
        <v>152472685.65594769</v>
      </c>
      <c r="J259" s="199">
        <f>'Load Forecast Summary'!M15</f>
        <v>153747834.53524977</v>
      </c>
      <c r="K259" s="149"/>
    </row>
    <row r="260" spans="1:11" ht="13">
      <c r="A260" s="272"/>
      <c r="B260" s="272"/>
      <c r="C260" s="272"/>
      <c r="D260" s="272"/>
      <c r="E260" s="272"/>
      <c r="F260" s="272"/>
      <c r="G260" s="272"/>
      <c r="H260" s="272"/>
      <c r="I260" s="272"/>
      <c r="J260" s="272"/>
      <c r="K260" s="149"/>
    </row>
    <row r="261" spans="1:11" ht="13">
      <c r="A261" s="531" t="s">
        <v>76</v>
      </c>
      <c r="B261" s="531"/>
      <c r="C261" s="531"/>
      <c r="D261" s="531"/>
      <c r="E261" s="531"/>
      <c r="F261" s="531"/>
      <c r="G261" s="531"/>
      <c r="H261" s="531"/>
      <c r="I261" s="531"/>
      <c r="J261" s="531"/>
      <c r="K261" s="149"/>
    </row>
    <row r="262" spans="1:11">
      <c r="A262" s="196" t="s">
        <v>37</v>
      </c>
      <c r="B262" s="199"/>
      <c r="C262" s="199">
        <f>'Load Forecast Summary'!F18</f>
        <v>2089.1666666666665</v>
      </c>
      <c r="D262" s="199">
        <f>'Load Forecast Summary'!G18</f>
        <v>2082</v>
      </c>
      <c r="E262" s="199">
        <f>'Load Forecast Summary'!H18</f>
        <v>2084.25</v>
      </c>
      <c r="F262" s="199">
        <f>'Load Forecast Summary'!I18</f>
        <v>2094.75</v>
      </c>
      <c r="G262" s="199">
        <f>'Load Forecast Summary'!J18</f>
        <v>2107</v>
      </c>
      <c r="H262" s="199">
        <f>'Load Forecast Summary'!K18</f>
        <v>2125.3333333333335</v>
      </c>
      <c r="I262" s="199">
        <f>'Load Forecast Summary'!L18</f>
        <v>2135.8188607007673</v>
      </c>
      <c r="J262" s="199">
        <f>'Load Forecast Summary'!M18</f>
        <v>2146.3561193813316</v>
      </c>
      <c r="K262" s="149"/>
    </row>
    <row r="263" spans="1:11">
      <c r="A263" s="196" t="s">
        <v>38</v>
      </c>
      <c r="B263" s="199"/>
      <c r="C263" s="199">
        <f>'Load Forecast Summary'!F19</f>
        <v>64384300</v>
      </c>
      <c r="D263" s="199">
        <f>'Load Forecast Summary'!G19</f>
        <v>62985946</v>
      </c>
      <c r="E263" s="199">
        <f>'Load Forecast Summary'!H19</f>
        <v>58159693.82</v>
      </c>
      <c r="F263" s="199">
        <f>'Load Forecast Summary'!I19</f>
        <v>57918967.609999999</v>
      </c>
      <c r="G263" s="199">
        <f>'Load Forecast Summary'!J19</f>
        <v>61132366.780000001</v>
      </c>
      <c r="H263" s="199">
        <f>'Load Forecast Summary'!K19</f>
        <v>61400428.430000007</v>
      </c>
      <c r="I263" s="199">
        <f>'Load Forecast Summary'!L19</f>
        <v>62318208.529231258</v>
      </c>
      <c r="J263" s="199">
        <f>'Load Forecast Summary'!M19</f>
        <v>62403842.382711872</v>
      </c>
      <c r="K263" s="149"/>
    </row>
    <row r="264" spans="1:11" ht="13">
      <c r="A264" s="272"/>
      <c r="B264" s="272"/>
      <c r="C264" s="272"/>
      <c r="D264" s="272"/>
      <c r="E264" s="272"/>
      <c r="F264" s="272"/>
      <c r="G264" s="272"/>
      <c r="H264" s="272"/>
      <c r="I264" s="272"/>
      <c r="J264" s="272"/>
      <c r="K264" s="149"/>
    </row>
    <row r="265" spans="1:11" ht="13">
      <c r="A265" s="524" t="str">
        <f>D211</f>
        <v>General Service 50 to 4,999 kW</v>
      </c>
      <c r="B265" s="525"/>
      <c r="C265" s="525"/>
      <c r="D265" s="525"/>
      <c r="E265" s="525"/>
      <c r="F265" s="525"/>
      <c r="G265" s="525"/>
      <c r="H265" s="525"/>
      <c r="I265" s="525"/>
      <c r="J265" s="526"/>
      <c r="K265" s="149"/>
    </row>
    <row r="266" spans="1:11">
      <c r="A266" s="196" t="s">
        <v>37</v>
      </c>
      <c r="B266" s="199"/>
      <c r="C266" s="199">
        <f>'Load Forecast Summary'!F22</f>
        <v>217.33333333333334</v>
      </c>
      <c r="D266" s="199">
        <f>'Load Forecast Summary'!G22</f>
        <v>220</v>
      </c>
      <c r="E266" s="199">
        <f>'Load Forecast Summary'!H22</f>
        <v>221</v>
      </c>
      <c r="F266" s="199">
        <f>'Load Forecast Summary'!I22</f>
        <v>215</v>
      </c>
      <c r="G266" s="199">
        <f>'Load Forecast Summary'!J22</f>
        <v>209</v>
      </c>
      <c r="H266" s="199">
        <f>'Load Forecast Summary'!K22</f>
        <v>209.5</v>
      </c>
      <c r="I266" s="199">
        <f>'Load Forecast Summary'!L22</f>
        <v>208.15530208701074</v>
      </c>
      <c r="J266" s="199">
        <f>'Load Forecast Summary'!M22</f>
        <v>206.81923525983152</v>
      </c>
      <c r="K266" s="149"/>
    </row>
    <row r="267" spans="1:11">
      <c r="A267" s="196" t="s">
        <v>38</v>
      </c>
      <c r="B267" s="199"/>
      <c r="C267" s="199">
        <f>'Load Forecast Summary'!F23</f>
        <v>368587747</v>
      </c>
      <c r="D267" s="199">
        <f>'Load Forecast Summary'!G23</f>
        <v>370357504.13815492</v>
      </c>
      <c r="E267" s="199">
        <f>'Load Forecast Summary'!H23</f>
        <v>341875528.4566642</v>
      </c>
      <c r="F267" s="199">
        <f>'Load Forecast Summary'!I23</f>
        <v>351758214.6922555</v>
      </c>
      <c r="G267" s="199">
        <f>'Load Forecast Summary'!J23</f>
        <v>363572114.77421147</v>
      </c>
      <c r="H267" s="199">
        <f>'Load Forecast Summary'!K23</f>
        <v>357652061.08242637</v>
      </c>
      <c r="I267" s="199">
        <f>'Load Forecast Summary'!L23</f>
        <v>356748692.57918829</v>
      </c>
      <c r="J267" s="199">
        <f>'Load Forecast Summary'!M23</f>
        <v>353962258.00566733</v>
      </c>
      <c r="K267" s="149"/>
    </row>
    <row r="268" spans="1:11">
      <c r="A268" s="196" t="s">
        <v>39</v>
      </c>
      <c r="B268" s="199"/>
      <c r="C268" s="199">
        <f>'Load Forecast Summary'!F24</f>
        <v>912782</v>
      </c>
      <c r="D268" s="199">
        <f>'Load Forecast Summary'!G24</f>
        <v>918770</v>
      </c>
      <c r="E268" s="199">
        <f>'Load Forecast Summary'!H24</f>
        <v>866278.25</v>
      </c>
      <c r="F268" s="199">
        <f>'Load Forecast Summary'!I24</f>
        <v>878372.38</v>
      </c>
      <c r="G268" s="199">
        <f>'Load Forecast Summary'!J24</f>
        <v>881049.4</v>
      </c>
      <c r="H268" s="199">
        <f>'Load Forecast Summary'!K24</f>
        <v>876527.05999999994</v>
      </c>
      <c r="I268" s="199">
        <f>'Load Forecast Summary'!L24</f>
        <v>887584.14538190304</v>
      </c>
      <c r="J268" s="199">
        <f>'Load Forecast Summary'!M24</f>
        <v>880651.54772689636</v>
      </c>
      <c r="K268" s="149"/>
    </row>
    <row r="269" spans="1:11" ht="13">
      <c r="A269" s="272"/>
      <c r="B269" s="272"/>
      <c r="C269" s="272"/>
      <c r="D269" s="272"/>
      <c r="E269" s="272"/>
      <c r="F269" s="272"/>
      <c r="G269" s="272"/>
      <c r="H269" s="272"/>
      <c r="I269" s="272"/>
      <c r="J269" s="272"/>
      <c r="K269" s="149"/>
    </row>
    <row r="270" spans="1:11" ht="13">
      <c r="A270" s="531" t="s">
        <v>53</v>
      </c>
      <c r="B270" s="531"/>
      <c r="C270" s="531"/>
      <c r="D270" s="531"/>
      <c r="E270" s="531"/>
      <c r="F270" s="531"/>
      <c r="G270" s="531"/>
      <c r="H270" s="531"/>
      <c r="I270" s="531"/>
      <c r="J270" s="531"/>
      <c r="K270" s="149"/>
    </row>
    <row r="271" spans="1:11">
      <c r="A271" s="196" t="s">
        <v>40</v>
      </c>
      <c r="B271" s="199"/>
      <c r="C271" s="199">
        <f>'Load Forecast Summary'!F32</f>
        <v>6579</v>
      </c>
      <c r="D271" s="199">
        <f>'Load Forecast Summary'!G32</f>
        <v>6560.333333333333</v>
      </c>
      <c r="E271" s="199">
        <f>'Load Forecast Summary'!H32</f>
        <v>6479.25</v>
      </c>
      <c r="F271" s="199">
        <f>'Load Forecast Summary'!I32</f>
        <v>6389.833333333333</v>
      </c>
      <c r="G271" s="199">
        <f>'Load Forecast Summary'!J32</f>
        <v>6375.666666666667</v>
      </c>
      <c r="H271" s="199">
        <f>'Load Forecast Summary'!K32</f>
        <v>6399.5</v>
      </c>
      <c r="I271" s="199">
        <f>'Load Forecast Summary'!L32</f>
        <v>6399.5</v>
      </c>
      <c r="J271" s="199">
        <f>'Load Forecast Summary'!M32</f>
        <v>6399.5</v>
      </c>
      <c r="K271" s="149"/>
    </row>
    <row r="272" spans="1:11">
      <c r="A272" s="196" t="s">
        <v>38</v>
      </c>
      <c r="B272" s="199"/>
      <c r="C272" s="199">
        <f>'Load Forecast Summary'!F33</f>
        <v>2481816</v>
      </c>
      <c r="D272" s="199">
        <f>'Load Forecast Summary'!G33</f>
        <v>2482833</v>
      </c>
      <c r="E272" s="199">
        <f>'Load Forecast Summary'!H33</f>
        <v>2394908.37</v>
      </c>
      <c r="F272" s="199">
        <f>'Load Forecast Summary'!I33</f>
        <v>2328792.4900000002</v>
      </c>
      <c r="G272" s="199">
        <f>'Load Forecast Summary'!J33</f>
        <v>2546051.4900000002</v>
      </c>
      <c r="H272" s="199">
        <f>'Load Forecast Summary'!K33</f>
        <v>2364162.0488560204</v>
      </c>
      <c r="I272" s="199">
        <f>'Load Forecast Summary'!L33</f>
        <v>2364162.0488560204</v>
      </c>
      <c r="J272" s="199">
        <f>'Load Forecast Summary'!M33</f>
        <v>2364162.0488560204</v>
      </c>
      <c r="K272" s="149"/>
    </row>
    <row r="273" spans="1:11">
      <c r="A273" s="196" t="s">
        <v>39</v>
      </c>
      <c r="B273" s="199"/>
      <c r="C273" s="199">
        <f>'Load Forecast Summary'!F34</f>
        <v>6104</v>
      </c>
      <c r="D273" s="199">
        <f>'Load Forecast Summary'!G34</f>
        <v>6667</v>
      </c>
      <c r="E273" s="199">
        <f>'Load Forecast Summary'!H34</f>
        <v>6381.3</v>
      </c>
      <c r="F273" s="199">
        <f>'Load Forecast Summary'!I34</f>
        <v>6225.79</v>
      </c>
      <c r="G273" s="199">
        <f>'Load Forecast Summary'!J34</f>
        <v>6244.71</v>
      </c>
      <c r="H273" s="199">
        <f>'Load Forecast Summary'!K34</f>
        <v>5749.3499999999995</v>
      </c>
      <c r="I273" s="199">
        <f>'Load Forecast Summary'!L34</f>
        <v>6010.7936431332728</v>
      </c>
      <c r="J273" s="199">
        <f>'Load Forecast Summary'!M34</f>
        <v>6010.7936431332728</v>
      </c>
      <c r="K273" s="149"/>
    </row>
    <row r="274" spans="1:11" ht="13">
      <c r="A274" s="272"/>
      <c r="B274" s="272"/>
      <c r="C274" s="272"/>
      <c r="D274" s="272"/>
      <c r="E274" s="272"/>
      <c r="F274" s="272"/>
      <c r="G274" s="272"/>
      <c r="H274" s="272"/>
      <c r="I274" s="272"/>
      <c r="J274" s="272"/>
      <c r="K274" s="149"/>
    </row>
    <row r="275" spans="1:11" ht="13">
      <c r="A275" s="531" t="s">
        <v>48</v>
      </c>
      <c r="B275" s="531"/>
      <c r="C275" s="531"/>
      <c r="D275" s="531"/>
      <c r="E275" s="531"/>
      <c r="F275" s="531"/>
      <c r="G275" s="531"/>
      <c r="H275" s="531"/>
      <c r="I275" s="531"/>
      <c r="J275" s="531"/>
      <c r="K275" s="149"/>
    </row>
    <row r="276" spans="1:11">
      <c r="A276" s="196" t="s">
        <v>40</v>
      </c>
      <c r="B276" s="199"/>
      <c r="C276" s="199">
        <f>'Load Forecast Summary'!F27</f>
        <v>41</v>
      </c>
      <c r="D276" s="199">
        <f>'Load Forecast Summary'!G27</f>
        <v>37.833333333333336</v>
      </c>
      <c r="E276" s="199">
        <f>'Load Forecast Summary'!H27</f>
        <v>36.583333333333336</v>
      </c>
      <c r="F276" s="199">
        <f>'Load Forecast Summary'!I27</f>
        <v>36</v>
      </c>
      <c r="G276" s="199">
        <f>'Load Forecast Summary'!J27</f>
        <v>35.583333333333336</v>
      </c>
      <c r="H276" s="199">
        <f>'Load Forecast Summary'!K27</f>
        <v>36</v>
      </c>
      <c r="I276" s="199">
        <f>'Load Forecast Summary'!L27</f>
        <v>35.032741995660828</v>
      </c>
      <c r="J276" s="199">
        <f>'Load Forecast Summary'!M27</f>
        <v>34.091472548181606</v>
      </c>
      <c r="K276" s="149"/>
    </row>
    <row r="277" spans="1:11">
      <c r="A277" s="196" t="s">
        <v>38</v>
      </c>
      <c r="B277" s="199"/>
      <c r="C277" s="199">
        <f>'Load Forecast Summary'!F28</f>
        <v>110217</v>
      </c>
      <c r="D277" s="199">
        <f>'Load Forecast Summary'!G28</f>
        <v>97846</v>
      </c>
      <c r="E277" s="199">
        <f>'Load Forecast Summary'!H28</f>
        <v>95110.12</v>
      </c>
      <c r="F277" s="199">
        <f>'Load Forecast Summary'!I28</f>
        <v>95778.38</v>
      </c>
      <c r="G277" s="199">
        <f>'Load Forecast Summary'!J28</f>
        <v>99494.48</v>
      </c>
      <c r="H277" s="199">
        <f>'Load Forecast Summary'!K28</f>
        <v>100503.81</v>
      </c>
      <c r="I277" s="199">
        <f>'Load Forecast Summary'!L28</f>
        <v>97803.445703081015</v>
      </c>
      <c r="J277" s="199">
        <f>'Load Forecast Summary'!M28</f>
        <v>95175.635544518329</v>
      </c>
      <c r="K277" s="149"/>
    </row>
    <row r="278" spans="1:11">
      <c r="A278" s="196" t="s">
        <v>39</v>
      </c>
      <c r="B278" s="199"/>
      <c r="C278" s="199">
        <f>'Load Forecast Summary'!F29</f>
        <v>306</v>
      </c>
      <c r="D278" s="199">
        <f>'Load Forecast Summary'!G29</f>
        <v>272</v>
      </c>
      <c r="E278" s="199">
        <f>'Load Forecast Summary'!H29</f>
        <v>264.19</v>
      </c>
      <c r="F278" s="199">
        <f>'Load Forecast Summary'!I29</f>
        <v>266.64</v>
      </c>
      <c r="G278" s="199">
        <f>'Load Forecast Summary'!J29</f>
        <v>276.37</v>
      </c>
      <c r="H278" s="199">
        <f>'Load Forecast Summary'!K29</f>
        <v>279.17725000000002</v>
      </c>
      <c r="I278" s="199">
        <f>'Load Forecast Summary'!L29</f>
        <v>271.74564198375913</v>
      </c>
      <c r="J278" s="199">
        <f>'Load Forecast Summary'!M29</f>
        <v>264.44430455728474</v>
      </c>
      <c r="K278" s="149"/>
    </row>
    <row r="279" spans="1:11" ht="13">
      <c r="A279" s="272"/>
      <c r="B279" s="272"/>
      <c r="C279" s="272"/>
      <c r="D279" s="272"/>
      <c r="E279" s="272"/>
      <c r="F279" s="272"/>
      <c r="G279" s="272"/>
      <c r="H279" s="272"/>
      <c r="I279" s="272"/>
      <c r="J279" s="272"/>
      <c r="K279" s="149"/>
    </row>
    <row r="280" spans="1:11" ht="13">
      <c r="A280" s="531" t="s">
        <v>112</v>
      </c>
      <c r="B280" s="531"/>
      <c r="C280" s="531"/>
      <c r="D280" s="531"/>
      <c r="E280" s="531"/>
      <c r="F280" s="531"/>
      <c r="G280" s="531"/>
      <c r="H280" s="531"/>
      <c r="I280" s="531"/>
      <c r="J280" s="531"/>
      <c r="K280" s="149"/>
    </row>
    <row r="281" spans="1:11">
      <c r="A281" s="196" t="s">
        <v>40</v>
      </c>
      <c r="B281" s="199"/>
      <c r="C281" s="199">
        <f>'Load Forecast Summary'!F37</f>
        <v>229.5</v>
      </c>
      <c r="D281" s="199">
        <f>'Load Forecast Summary'!G37</f>
        <v>228.58333333333334</v>
      </c>
      <c r="E281" s="199">
        <f>'Load Forecast Summary'!H37</f>
        <v>229</v>
      </c>
      <c r="F281" s="199">
        <f>'Load Forecast Summary'!I37</f>
        <v>338</v>
      </c>
      <c r="G281" s="199">
        <f>'Load Forecast Summary'!J37</f>
        <v>432.75</v>
      </c>
      <c r="H281" s="199">
        <f>'Load Forecast Summary'!K37</f>
        <v>434.58333333333331</v>
      </c>
      <c r="I281" s="199">
        <f>'Load Forecast Summary'!L37</f>
        <v>434.6878604212622</v>
      </c>
      <c r="J281" s="199">
        <f>'Load Forecast Summary'!M37</f>
        <v>434.79241265031197</v>
      </c>
      <c r="K281" s="149"/>
    </row>
    <row r="282" spans="1:11">
      <c r="A282" s="196" t="s">
        <v>38</v>
      </c>
      <c r="B282" s="199"/>
      <c r="C282" s="199">
        <f>'Load Forecast Summary'!F38</f>
        <v>643588</v>
      </c>
      <c r="D282" s="199">
        <f>'Load Forecast Summary'!G38</f>
        <v>648488</v>
      </c>
      <c r="E282" s="199">
        <f>'Load Forecast Summary'!H38</f>
        <v>671397.98</v>
      </c>
      <c r="F282" s="199">
        <f>'Load Forecast Summary'!I38</f>
        <v>728876.85999999987</v>
      </c>
      <c r="G282" s="199">
        <f>'Load Forecast Summary'!J38</f>
        <v>702388.04</v>
      </c>
      <c r="H282" s="199">
        <f>'Load Forecast Summary'!K38</f>
        <v>702928.12</v>
      </c>
      <c r="I282" s="199">
        <f>'Load Forecast Summary'!L38</f>
        <v>703097.1900580792</v>
      </c>
      <c r="J282" s="199">
        <f>'Load Forecast Summary'!M38</f>
        <v>703266.30078131857</v>
      </c>
      <c r="K282" s="149"/>
    </row>
    <row r="283" spans="1:11" ht="13">
      <c r="A283" s="272"/>
      <c r="B283" s="272"/>
      <c r="C283" s="272"/>
      <c r="D283" s="272"/>
      <c r="E283" s="272"/>
      <c r="F283" s="272"/>
      <c r="G283" s="272"/>
      <c r="H283" s="272"/>
      <c r="I283" s="272"/>
      <c r="J283" s="272"/>
      <c r="K283" s="149"/>
    </row>
    <row r="284" spans="1:11" ht="13">
      <c r="A284" s="536" t="s">
        <v>79</v>
      </c>
      <c r="B284" s="537"/>
      <c r="C284" s="537"/>
      <c r="D284" s="537"/>
      <c r="E284" s="537"/>
      <c r="F284" s="537"/>
      <c r="G284" s="537"/>
      <c r="H284" s="537"/>
      <c r="I284" s="537"/>
      <c r="J284" s="538"/>
      <c r="K284" s="149"/>
    </row>
    <row r="285" spans="1:11">
      <c r="A285" s="196" t="s">
        <v>40</v>
      </c>
      <c r="B285" s="199" t="s">
        <v>142</v>
      </c>
      <c r="C285" s="199">
        <f>'Load Forecast Summary'!F41</f>
        <v>1</v>
      </c>
      <c r="D285" s="199">
        <f>'Load Forecast Summary'!G41</f>
        <v>1</v>
      </c>
      <c r="E285" s="199">
        <f>'Load Forecast Summary'!H41</f>
        <v>1</v>
      </c>
      <c r="F285" s="199">
        <f>'Load Forecast Summary'!I41</f>
        <v>1</v>
      </c>
      <c r="G285" s="199">
        <f>'Load Forecast Summary'!J41</f>
        <v>1</v>
      </c>
      <c r="H285" s="199">
        <f>'Load Forecast Summary'!K41</f>
        <v>1</v>
      </c>
      <c r="I285" s="199">
        <f>'Load Forecast Summary'!L41</f>
        <v>1</v>
      </c>
      <c r="J285" s="199">
        <f>'Load Forecast Summary'!M41</f>
        <v>1</v>
      </c>
      <c r="K285" s="149"/>
    </row>
    <row r="286" spans="1:11">
      <c r="A286" s="196" t="s">
        <v>38</v>
      </c>
      <c r="B286" s="199" t="s">
        <v>142</v>
      </c>
      <c r="C286" s="199">
        <f>'Load Forecast Summary'!F42</f>
        <v>26894138</v>
      </c>
      <c r="D286" s="199">
        <f>'Load Forecast Summary'!G42</f>
        <v>27745078</v>
      </c>
      <c r="E286" s="199">
        <f>'Load Forecast Summary'!H42</f>
        <v>27495993.800000001</v>
      </c>
      <c r="F286" s="199">
        <f>'Load Forecast Summary'!I42</f>
        <v>28340498.600000001</v>
      </c>
      <c r="G286" s="199">
        <f>'Load Forecast Summary'!J42</f>
        <v>29487368.699999999</v>
      </c>
      <c r="H286" s="199">
        <f>'Load Forecast Summary'!K42</f>
        <v>29085391.09</v>
      </c>
      <c r="I286" s="199">
        <f>'Load Forecast Summary'!L42</f>
        <v>29085391.09</v>
      </c>
      <c r="J286" s="199">
        <f>'Load Forecast Summary'!M42</f>
        <v>24455086.393622831</v>
      </c>
      <c r="K286" s="149"/>
    </row>
    <row r="287" spans="1:11">
      <c r="A287" s="196" t="s">
        <v>39</v>
      </c>
      <c r="B287" s="199" t="s">
        <v>142</v>
      </c>
      <c r="C287" s="199">
        <f>'Load Forecast Summary'!F43</f>
        <v>43546</v>
      </c>
      <c r="D287" s="199">
        <f>'Load Forecast Summary'!G43</f>
        <v>41926</v>
      </c>
      <c r="E287" s="199">
        <f>'Load Forecast Summary'!H43</f>
        <v>41219.25</v>
      </c>
      <c r="F287" s="199">
        <f>'Load Forecast Summary'!I43</f>
        <v>41848.720000000001</v>
      </c>
      <c r="G287" s="199">
        <f>'Load Forecast Summary'!J43</f>
        <v>44237.86</v>
      </c>
      <c r="H287" s="199">
        <f>'Load Forecast Summary'!K43</f>
        <v>43002</v>
      </c>
      <c r="I287" s="199">
        <f>'Load Forecast Summary'!L43</f>
        <v>43427.74836996368</v>
      </c>
      <c r="J287" s="199">
        <f>'Load Forecast Summary'!M43</f>
        <v>43427.74836996368</v>
      </c>
      <c r="K287" s="149"/>
    </row>
    <row r="288" spans="1:11" ht="13">
      <c r="A288" s="277"/>
      <c r="B288" s="272"/>
      <c r="C288" s="272"/>
      <c r="D288" s="272"/>
      <c r="E288" s="272"/>
      <c r="F288" s="272"/>
      <c r="G288" s="272"/>
      <c r="H288" s="272"/>
      <c r="I288" s="272"/>
      <c r="J288" s="272"/>
      <c r="K288" s="149"/>
    </row>
    <row r="289" spans="1:11" ht="13">
      <c r="A289" s="531" t="s">
        <v>8</v>
      </c>
      <c r="B289" s="531"/>
      <c r="C289" s="531"/>
      <c r="D289" s="531"/>
      <c r="E289" s="531"/>
      <c r="F289" s="531"/>
      <c r="G289" s="531"/>
      <c r="H289" s="531"/>
      <c r="I289" s="531"/>
      <c r="J289" s="531"/>
      <c r="K289" s="149"/>
    </row>
    <row r="290" spans="1:11">
      <c r="A290" s="276" t="s">
        <v>42</v>
      </c>
      <c r="B290" s="199">
        <f>B281+B276+B271+B266+B262+B258</f>
        <v>0</v>
      </c>
      <c r="C290" s="199">
        <f>C281+C276+C271+C266+C262+C258+C285</f>
        <v>28099</v>
      </c>
      <c r="D290" s="199">
        <f t="shared" ref="D290:J290" si="89">D281+D276+D271+D266+D262+D258+D285</f>
        <v>28203.083333333332</v>
      </c>
      <c r="E290" s="199">
        <f t="shared" si="89"/>
        <v>28274.583333333332</v>
      </c>
      <c r="F290" s="199">
        <f t="shared" si="89"/>
        <v>28555.833333333332</v>
      </c>
      <c r="G290" s="199">
        <f t="shared" si="89"/>
        <v>28916.75</v>
      </c>
      <c r="H290" s="199">
        <f t="shared" si="89"/>
        <v>29265.083333333336</v>
      </c>
      <c r="I290" s="199">
        <f t="shared" si="89"/>
        <v>29513.016843879741</v>
      </c>
      <c r="J290" s="199">
        <f t="shared" si="89"/>
        <v>29763.899995855034</v>
      </c>
      <c r="K290" s="149"/>
    </row>
    <row r="291" spans="1:11">
      <c r="A291" s="276" t="s">
        <v>38</v>
      </c>
      <c r="B291" s="199">
        <f>B282+B277+B272+B267++B263+B259</f>
        <v>0</v>
      </c>
      <c r="C291" s="199">
        <f>C282+C277+C272+C267+C263+C259+C286</f>
        <v>609260796</v>
      </c>
      <c r="D291" s="199">
        <f t="shared" ref="D291:J291" si="90">D282+D277+D272+D267+D263+D259+D286</f>
        <v>607574539.13815498</v>
      </c>
      <c r="E291" s="199">
        <f t="shared" si="90"/>
        <v>581911992.53666425</v>
      </c>
      <c r="F291" s="199">
        <f t="shared" si="90"/>
        <v>593608508.5622555</v>
      </c>
      <c r="G291" s="199">
        <f t="shared" si="90"/>
        <v>611499031.97421157</v>
      </c>
      <c r="H291" s="199">
        <f t="shared" si="90"/>
        <v>600491417.97128248</v>
      </c>
      <c r="I291" s="199">
        <f t="shared" si="90"/>
        <v>603790040.53898442</v>
      </c>
      <c r="J291" s="199">
        <f t="shared" si="90"/>
        <v>597731625.30243373</v>
      </c>
      <c r="K291" s="149"/>
    </row>
    <row r="292" spans="1:11">
      <c r="A292" s="196" t="s">
        <v>39</v>
      </c>
      <c r="B292" s="199">
        <f>B283+B278+B273+B268++B264+B260</f>
        <v>0</v>
      </c>
      <c r="C292" s="199">
        <f>C283+C278+C273+C268+C264+C260+C287</f>
        <v>962738</v>
      </c>
      <c r="D292" s="199">
        <f t="shared" ref="D292:J292" si="91">D283+D278+D273+D268+D264+D260+D287</f>
        <v>967635</v>
      </c>
      <c r="E292" s="199">
        <f t="shared" si="91"/>
        <v>914142.99</v>
      </c>
      <c r="F292" s="199">
        <f t="shared" si="91"/>
        <v>926713.53</v>
      </c>
      <c r="G292" s="199">
        <f t="shared" si="91"/>
        <v>931808.34</v>
      </c>
      <c r="H292" s="199">
        <f t="shared" si="91"/>
        <v>925557.58724999998</v>
      </c>
      <c r="I292" s="199">
        <f t="shared" si="91"/>
        <v>937294.43303698383</v>
      </c>
      <c r="J292" s="199">
        <f t="shared" si="91"/>
        <v>930354.53404455062</v>
      </c>
    </row>
    <row r="293" spans="1:11" s="146" customFormat="1"/>
    <row r="294" spans="1:11" s="146" customFormat="1"/>
    <row r="295" spans="1:11" s="146" customFormat="1" ht="13">
      <c r="A295" s="287" t="s">
        <v>214</v>
      </c>
      <c r="B295" s="209"/>
      <c r="C295" s="209"/>
      <c r="D295" s="209"/>
      <c r="E295" s="209"/>
    </row>
    <row r="296" spans="1:11" s="146" customFormat="1" ht="34.5" customHeight="1">
      <c r="A296" s="295" t="s">
        <v>151</v>
      </c>
      <c r="B296" s="295" t="s">
        <v>140</v>
      </c>
      <c r="C296" s="295" t="s">
        <v>152</v>
      </c>
      <c r="D296" s="295" t="s">
        <v>153</v>
      </c>
      <c r="E296" s="295" t="s">
        <v>154</v>
      </c>
    </row>
    <row r="297" spans="1:11" s="146" customFormat="1">
      <c r="A297" s="280" t="str">
        <f t="array" ref="A297:A302">TRANSPOSE(B204:G204)</f>
        <v xml:space="preserve">Residential </v>
      </c>
      <c r="B297" s="296"/>
      <c r="C297" s="296"/>
      <c r="D297" s="300">
        <f>C297-B297</f>
        <v>0</v>
      </c>
      <c r="E297" s="282" t="e">
        <f>D297/B297</f>
        <v>#DIV/0!</v>
      </c>
    </row>
    <row r="298" spans="1:11" s="146" customFormat="1" ht="14.25" customHeight="1">
      <c r="A298" s="280" t="str">
        <v>General Service &lt; 50 kW</v>
      </c>
      <c r="B298" s="296"/>
      <c r="C298" s="296"/>
      <c r="D298" s="300">
        <f t="shared" ref="D298:D302" si="92">C298-B298</f>
        <v>0</v>
      </c>
      <c r="E298" s="282" t="e">
        <f t="shared" ref="E298:E302" si="93">D298/B298</f>
        <v>#DIV/0!</v>
      </c>
    </row>
    <row r="299" spans="1:11" s="146" customFormat="1">
      <c r="A299" s="280" t="str">
        <v>General Service 50 to 4,999 kW</v>
      </c>
      <c r="B299" s="296"/>
      <c r="C299" s="296"/>
      <c r="D299" s="300">
        <f t="shared" si="92"/>
        <v>0</v>
      </c>
      <c r="E299" s="282" t="e">
        <f t="shared" si="93"/>
        <v>#DIV/0!</v>
      </c>
    </row>
    <row r="300" spans="1:11" s="146" customFormat="1">
      <c r="A300" s="280" t="str">
        <v>Sentinel Lights</v>
      </c>
      <c r="B300" s="296"/>
      <c r="C300" s="296"/>
      <c r="D300" s="300">
        <f t="shared" si="92"/>
        <v>0</v>
      </c>
      <c r="E300" s="282" t="e">
        <f t="shared" si="93"/>
        <v>#DIV/0!</v>
      </c>
    </row>
    <row r="301" spans="1:11" s="146" customFormat="1">
      <c r="A301" s="280" t="str">
        <v>Street Lights</v>
      </c>
      <c r="B301" s="296"/>
      <c r="C301" s="296"/>
      <c r="D301" s="300">
        <f t="shared" si="92"/>
        <v>0</v>
      </c>
      <c r="E301" s="282" t="e">
        <f t="shared" si="93"/>
        <v>#DIV/0!</v>
      </c>
    </row>
    <row r="302" spans="1:11" s="146" customFormat="1" ht="13" thickBot="1">
      <c r="A302" s="320" t="str">
        <v xml:space="preserve">Unmetered Scattered Loads </v>
      </c>
      <c r="B302" s="307"/>
      <c r="C302" s="307"/>
      <c r="D302" s="315">
        <f t="shared" si="92"/>
        <v>0</v>
      </c>
      <c r="E302" s="317" t="e">
        <f t="shared" si="93"/>
        <v>#DIV/0!</v>
      </c>
    </row>
    <row r="303" spans="1:11" s="146" customFormat="1" ht="13">
      <c r="A303" s="316" t="s">
        <v>8</v>
      </c>
      <c r="B303" s="310">
        <f>SUM(B297:B302)</f>
        <v>0</v>
      </c>
      <c r="C303" s="310">
        <f>SUM(C297:C302)</f>
        <v>0</v>
      </c>
      <c r="D303" s="293">
        <f t="shared" ref="D303" si="94">C303-B303</f>
        <v>0</v>
      </c>
      <c r="E303" s="290" t="e">
        <f t="shared" ref="E303" si="95">D303/B303</f>
        <v>#DIV/0!</v>
      </c>
    </row>
    <row r="304" spans="1:11" s="146" customFormat="1"/>
    <row r="305" spans="1:12" s="146" customFormat="1" ht="13.5" thickBot="1">
      <c r="A305" s="287" t="s">
        <v>215</v>
      </c>
      <c r="B305" s="209"/>
      <c r="C305" s="209"/>
      <c r="D305" s="209"/>
      <c r="E305" s="209"/>
      <c r="F305" s="209"/>
      <c r="G305" s="209"/>
      <c r="H305" s="209"/>
      <c r="I305" s="209"/>
      <c r="J305" s="209"/>
      <c r="K305" s="209"/>
      <c r="L305" s="209"/>
    </row>
    <row r="306" spans="1:12" s="146" customFormat="1" ht="13.5" thickBot="1">
      <c r="A306" s="287"/>
      <c r="B306" s="209"/>
      <c r="C306" s="209"/>
      <c r="D306" s="209"/>
      <c r="E306" s="209"/>
      <c r="F306" s="209"/>
      <c r="G306" s="209"/>
      <c r="H306" s="209"/>
      <c r="I306" s="209"/>
      <c r="J306" s="209"/>
      <c r="K306" s="292" t="s">
        <v>163</v>
      </c>
      <c r="L306" s="304" t="e">
        <f>$F$141</f>
        <v>#REF!</v>
      </c>
    </row>
    <row r="307" spans="1:12" s="146" customFormat="1" ht="36.75" customHeight="1">
      <c r="A307" s="541" t="s">
        <v>155</v>
      </c>
      <c r="B307" s="543" t="s">
        <v>157</v>
      </c>
      <c r="C307" s="543"/>
      <c r="D307" s="543" t="s">
        <v>158</v>
      </c>
      <c r="E307" s="545" t="s">
        <v>159</v>
      </c>
      <c r="F307" s="545"/>
      <c r="G307" s="545" t="s">
        <v>162</v>
      </c>
      <c r="H307" s="545"/>
      <c r="I307" s="545" t="s">
        <v>160</v>
      </c>
      <c r="J307" s="545"/>
      <c r="K307" s="545" t="s">
        <v>161</v>
      </c>
      <c r="L307" s="546"/>
    </row>
    <row r="308" spans="1:12" s="146" customFormat="1" ht="26">
      <c r="A308" s="542"/>
      <c r="B308" s="259" t="s">
        <v>140</v>
      </c>
      <c r="C308" s="259" t="s">
        <v>152</v>
      </c>
      <c r="D308" s="544"/>
      <c r="E308" s="259" t="s">
        <v>140</v>
      </c>
      <c r="F308" s="259" t="s">
        <v>152</v>
      </c>
      <c r="G308" s="259" t="s">
        <v>140</v>
      </c>
      <c r="H308" s="259" t="s">
        <v>152</v>
      </c>
      <c r="I308" s="259" t="s">
        <v>140</v>
      </c>
      <c r="J308" s="259" t="s">
        <v>152</v>
      </c>
      <c r="K308" s="259" t="s">
        <v>140</v>
      </c>
      <c r="L308" s="301" t="s">
        <v>152</v>
      </c>
    </row>
    <row r="309" spans="1:12" s="146" customFormat="1">
      <c r="A309" s="314" t="s">
        <v>1</v>
      </c>
      <c r="B309" s="300"/>
      <c r="C309" s="300">
        <f t="array" ref="C309:C314">TRANSPOSE(B83:G83)</f>
        <v>18942</v>
      </c>
      <c r="D309" s="284" t="s">
        <v>50</v>
      </c>
      <c r="E309" s="300">
        <f>B259</f>
        <v>0</v>
      </c>
      <c r="F309" s="300">
        <f>$C$259</f>
        <v>146158990</v>
      </c>
      <c r="G309" s="288" t="e">
        <f>E309*$L$306</f>
        <v>#REF!</v>
      </c>
      <c r="H309" s="288" t="e">
        <f>F309*$L$306</f>
        <v>#REF!</v>
      </c>
      <c r="I309" s="300" t="e">
        <f>E309/B309</f>
        <v>#DIV/0!</v>
      </c>
      <c r="J309" s="300">
        <f>F309/C309</f>
        <v>7716.1329321085423</v>
      </c>
      <c r="K309" s="300" t="e">
        <f>G309/B309</f>
        <v>#REF!</v>
      </c>
      <c r="L309" s="279" t="e">
        <f>H309/C309</f>
        <v>#REF!</v>
      </c>
    </row>
    <row r="310" spans="1:12" s="146" customFormat="1">
      <c r="A310" s="314" t="s">
        <v>76</v>
      </c>
      <c r="B310" s="300"/>
      <c r="C310" s="300">
        <v>2089.1666666666665</v>
      </c>
      <c r="D310" s="284" t="s">
        <v>50</v>
      </c>
      <c r="E310" s="300">
        <f>B263</f>
        <v>0</v>
      </c>
      <c r="F310" s="300">
        <f>$C$263</f>
        <v>64384300</v>
      </c>
      <c r="G310" s="288" t="e">
        <f t="shared" ref="G310:G314" si="96">E310*$L$306</f>
        <v>#REF!</v>
      </c>
      <c r="H310" s="288" t="e">
        <f t="shared" ref="H310:H314" si="97">F310*$L$306</f>
        <v>#REF!</v>
      </c>
      <c r="I310" s="300" t="e">
        <f t="shared" ref="I310:I314" si="98">E310/B310</f>
        <v>#DIV/0!</v>
      </c>
      <c r="J310" s="300">
        <f t="shared" ref="J310:J314" si="99">F310/C310</f>
        <v>30818.173115277226</v>
      </c>
      <c r="K310" s="300" t="e">
        <f t="shared" ref="K310:K314" si="100">G310/B310</f>
        <v>#REF!</v>
      </c>
      <c r="L310" s="279" t="e">
        <f t="shared" ref="L310:L314" si="101">H310/C310</f>
        <v>#REF!</v>
      </c>
    </row>
    <row r="311" spans="1:12" s="146" customFormat="1">
      <c r="A311" s="314" t="s">
        <v>139</v>
      </c>
      <c r="B311" s="300"/>
      <c r="C311" s="300">
        <v>217.33333333333334</v>
      </c>
      <c r="D311" s="284" t="s">
        <v>51</v>
      </c>
      <c r="E311" s="303">
        <f>B268</f>
        <v>0</v>
      </c>
      <c r="F311" s="303">
        <f>$C$268</f>
        <v>912782</v>
      </c>
      <c r="G311" s="288" t="e">
        <f t="shared" si="96"/>
        <v>#REF!</v>
      </c>
      <c r="H311" s="288" t="e">
        <f t="shared" si="97"/>
        <v>#REF!</v>
      </c>
      <c r="I311" s="300" t="e">
        <f t="shared" si="98"/>
        <v>#DIV/0!</v>
      </c>
      <c r="J311" s="300">
        <f t="shared" si="99"/>
        <v>4199.9171779141107</v>
      </c>
      <c r="K311" s="300" t="e">
        <f t="shared" si="100"/>
        <v>#REF!</v>
      </c>
      <c r="L311" s="279" t="e">
        <f t="shared" si="101"/>
        <v>#REF!</v>
      </c>
    </row>
    <row r="312" spans="1:12" s="146" customFormat="1">
      <c r="A312" s="314" t="s">
        <v>53</v>
      </c>
      <c r="B312" s="300"/>
      <c r="C312" s="300">
        <v>6579</v>
      </c>
      <c r="D312" s="284" t="s">
        <v>51</v>
      </c>
      <c r="E312" s="303">
        <f>B273</f>
        <v>0</v>
      </c>
      <c r="F312" s="303">
        <f>$C$273</f>
        <v>6104</v>
      </c>
      <c r="G312" s="288" t="e">
        <f t="shared" si="96"/>
        <v>#REF!</v>
      </c>
      <c r="H312" s="288" t="e">
        <f t="shared" si="97"/>
        <v>#REF!</v>
      </c>
      <c r="I312" s="300" t="e">
        <f t="shared" si="98"/>
        <v>#DIV/0!</v>
      </c>
      <c r="J312" s="300">
        <f t="shared" si="99"/>
        <v>0.92780057759537926</v>
      </c>
      <c r="K312" s="300" t="e">
        <f t="shared" si="100"/>
        <v>#REF!</v>
      </c>
      <c r="L312" s="279" t="e">
        <f t="shared" si="101"/>
        <v>#REF!</v>
      </c>
    </row>
    <row r="313" spans="1:12" s="146" customFormat="1">
      <c r="A313" s="314" t="s">
        <v>48</v>
      </c>
      <c r="B313" s="300"/>
      <c r="C313" s="300">
        <v>41</v>
      </c>
      <c r="D313" s="284" t="s">
        <v>51</v>
      </c>
      <c r="E313" s="303">
        <f>B278</f>
        <v>0</v>
      </c>
      <c r="F313" s="303">
        <f>$C$278</f>
        <v>306</v>
      </c>
      <c r="G313" s="288" t="e">
        <f t="shared" si="96"/>
        <v>#REF!</v>
      </c>
      <c r="H313" s="288" t="e">
        <f t="shared" si="97"/>
        <v>#REF!</v>
      </c>
      <c r="I313" s="300" t="e">
        <f t="shared" si="98"/>
        <v>#DIV/0!</v>
      </c>
      <c r="J313" s="300">
        <f t="shared" si="99"/>
        <v>7.4634146341463419</v>
      </c>
      <c r="K313" s="300" t="e">
        <f t="shared" si="100"/>
        <v>#REF!</v>
      </c>
      <c r="L313" s="279" t="e">
        <f t="shared" si="101"/>
        <v>#REF!</v>
      </c>
    </row>
    <row r="314" spans="1:12" s="146" customFormat="1" ht="13" thickBot="1">
      <c r="A314" s="286" t="s">
        <v>112</v>
      </c>
      <c r="B314" s="315"/>
      <c r="C314" s="315">
        <v>229.5</v>
      </c>
      <c r="D314" s="291" t="s">
        <v>50</v>
      </c>
      <c r="E314" s="309">
        <f>B282</f>
        <v>0</v>
      </c>
      <c r="F314" s="309">
        <f>$C$282</f>
        <v>643588</v>
      </c>
      <c r="G314" s="312" t="e">
        <f t="shared" si="96"/>
        <v>#REF!</v>
      </c>
      <c r="H314" s="312" t="e">
        <f t="shared" si="97"/>
        <v>#REF!</v>
      </c>
      <c r="I314" s="315" t="e">
        <f t="shared" si="98"/>
        <v>#DIV/0!</v>
      </c>
      <c r="J314" s="315">
        <f t="shared" si="99"/>
        <v>2804.3050108932462</v>
      </c>
      <c r="K314" s="315" t="e">
        <f t="shared" si="100"/>
        <v>#REF!</v>
      </c>
      <c r="L314" s="313" t="e">
        <f t="shared" si="101"/>
        <v>#REF!</v>
      </c>
    </row>
    <row r="315" spans="1:12" s="146" customFormat="1" ht="13">
      <c r="A315" s="298" t="s">
        <v>8</v>
      </c>
      <c r="B315" s="285">
        <f>SUM(B309:B314)</f>
        <v>0</v>
      </c>
      <c r="C315" s="285">
        <f>SUM(C309:C314)</f>
        <v>28098</v>
      </c>
      <c r="D315" s="297"/>
      <c r="E315" s="297"/>
      <c r="F315" s="297"/>
      <c r="G315" s="297"/>
      <c r="H315" s="297"/>
      <c r="I315" s="297"/>
      <c r="J315" s="297"/>
      <c r="K315" s="297"/>
      <c r="L315" s="297"/>
    </row>
    <row r="316" spans="1:12" s="146" customFormat="1" ht="13">
      <c r="A316" s="323" t="s">
        <v>156</v>
      </c>
      <c r="B316" s="294" t="s">
        <v>165</v>
      </c>
      <c r="C316" s="294" t="s">
        <v>164</v>
      </c>
      <c r="D316" s="324"/>
      <c r="E316" s="294" t="s">
        <v>159</v>
      </c>
      <c r="F316" s="294" t="s">
        <v>164</v>
      </c>
      <c r="G316" s="294" t="s">
        <v>159</v>
      </c>
      <c r="H316" s="294" t="s">
        <v>164</v>
      </c>
      <c r="I316" s="294" t="s">
        <v>166</v>
      </c>
      <c r="J316" s="294" t="s">
        <v>164</v>
      </c>
      <c r="K316" s="294" t="s">
        <v>166</v>
      </c>
      <c r="L316" s="294" t="s">
        <v>164</v>
      </c>
    </row>
    <row r="317" spans="1:12" s="146" customFormat="1">
      <c r="A317" s="314" t="s">
        <v>1</v>
      </c>
      <c r="B317" s="308">
        <f>C309-B309</f>
        <v>18942</v>
      </c>
      <c r="C317" s="305" t="e">
        <f>B317/B309</f>
        <v>#DIV/0!</v>
      </c>
      <c r="D317" s="284" t="s">
        <v>50</v>
      </c>
      <c r="E317" s="308">
        <f>F309-E309</f>
        <v>146158990</v>
      </c>
      <c r="F317" s="305" t="e">
        <f>E317/E309</f>
        <v>#DIV/0!</v>
      </c>
      <c r="G317" s="308" t="e">
        <f>H309-G309</f>
        <v>#REF!</v>
      </c>
      <c r="H317" s="305" t="e">
        <f>G317/G309</f>
        <v>#REF!</v>
      </c>
      <c r="I317" s="308" t="e">
        <f>J309-I309</f>
        <v>#DIV/0!</v>
      </c>
      <c r="J317" s="305" t="e">
        <f>I317/I309</f>
        <v>#DIV/0!</v>
      </c>
      <c r="K317" s="308" t="e">
        <f>L309-K309</f>
        <v>#REF!</v>
      </c>
      <c r="L317" s="311" t="e">
        <f>K317/K309</f>
        <v>#REF!</v>
      </c>
    </row>
    <row r="318" spans="1:12" s="146" customFormat="1">
      <c r="A318" s="314" t="s">
        <v>76</v>
      </c>
      <c r="B318" s="308">
        <f t="shared" ref="B318:B322" si="102">C310-B310</f>
        <v>2089.1666666666665</v>
      </c>
      <c r="C318" s="305" t="e">
        <f t="shared" ref="C318:C322" si="103">B318/B310</f>
        <v>#DIV/0!</v>
      </c>
      <c r="D318" s="284" t="s">
        <v>50</v>
      </c>
      <c r="E318" s="308">
        <f t="shared" ref="E318:G322" si="104">F310-E310</f>
        <v>64384300</v>
      </c>
      <c r="F318" s="305" t="e">
        <f t="shared" ref="F318:H322" si="105">E318/E310</f>
        <v>#DIV/0!</v>
      </c>
      <c r="G318" s="308" t="e">
        <f t="shared" si="104"/>
        <v>#REF!</v>
      </c>
      <c r="H318" s="305" t="e">
        <f t="shared" si="105"/>
        <v>#REF!</v>
      </c>
      <c r="I318" s="308" t="e">
        <f t="shared" ref="I318" si="106">J310-I310</f>
        <v>#DIV/0!</v>
      </c>
      <c r="J318" s="305" t="e">
        <f t="shared" ref="J318" si="107">I318/I310</f>
        <v>#DIV/0!</v>
      </c>
      <c r="K318" s="308" t="e">
        <f t="shared" ref="K318" si="108">L310-K310</f>
        <v>#REF!</v>
      </c>
      <c r="L318" s="311" t="e">
        <f t="shared" ref="L318" si="109">K318/K310</f>
        <v>#REF!</v>
      </c>
    </row>
    <row r="319" spans="1:12" s="146" customFormat="1">
      <c r="A319" s="314" t="s">
        <v>139</v>
      </c>
      <c r="B319" s="308">
        <f t="shared" si="102"/>
        <v>217.33333333333334</v>
      </c>
      <c r="C319" s="305" t="e">
        <f t="shared" si="103"/>
        <v>#DIV/0!</v>
      </c>
      <c r="D319" s="284" t="s">
        <v>51</v>
      </c>
      <c r="E319" s="308">
        <f t="shared" si="104"/>
        <v>912782</v>
      </c>
      <c r="F319" s="305" t="e">
        <f t="shared" si="105"/>
        <v>#DIV/0!</v>
      </c>
      <c r="G319" s="308" t="e">
        <f t="shared" si="104"/>
        <v>#REF!</v>
      </c>
      <c r="H319" s="305" t="e">
        <f t="shared" si="105"/>
        <v>#REF!</v>
      </c>
      <c r="I319" s="308" t="e">
        <f t="shared" ref="I319" si="110">J311-I311</f>
        <v>#DIV/0!</v>
      </c>
      <c r="J319" s="305" t="e">
        <f t="shared" ref="J319" si="111">I319/I311</f>
        <v>#DIV/0!</v>
      </c>
      <c r="K319" s="308" t="e">
        <f t="shared" ref="K319" si="112">L311-K311</f>
        <v>#REF!</v>
      </c>
      <c r="L319" s="311" t="e">
        <f t="shared" ref="L319" si="113">K319/K311</f>
        <v>#REF!</v>
      </c>
    </row>
    <row r="320" spans="1:12" s="146" customFormat="1">
      <c r="A320" s="314" t="s">
        <v>53</v>
      </c>
      <c r="B320" s="308">
        <f t="shared" si="102"/>
        <v>6579</v>
      </c>
      <c r="C320" s="305" t="e">
        <f t="shared" si="103"/>
        <v>#DIV/0!</v>
      </c>
      <c r="D320" s="284" t="s">
        <v>51</v>
      </c>
      <c r="E320" s="308">
        <f t="shared" si="104"/>
        <v>6104</v>
      </c>
      <c r="F320" s="305" t="e">
        <f t="shared" si="105"/>
        <v>#DIV/0!</v>
      </c>
      <c r="G320" s="308" t="e">
        <f t="shared" si="104"/>
        <v>#REF!</v>
      </c>
      <c r="H320" s="305" t="e">
        <f t="shared" si="105"/>
        <v>#REF!</v>
      </c>
      <c r="I320" s="308" t="e">
        <f t="shared" ref="I320" si="114">J312-I312</f>
        <v>#DIV/0!</v>
      </c>
      <c r="J320" s="305" t="e">
        <f t="shared" ref="J320" si="115">I320/I312</f>
        <v>#DIV/0!</v>
      </c>
      <c r="K320" s="308" t="e">
        <f t="shared" ref="K320" si="116">L312-K312</f>
        <v>#REF!</v>
      </c>
      <c r="L320" s="311" t="e">
        <f t="shared" ref="L320" si="117">K320/K312</f>
        <v>#REF!</v>
      </c>
    </row>
    <row r="321" spans="1:12" s="146" customFormat="1">
      <c r="A321" s="314" t="s">
        <v>48</v>
      </c>
      <c r="B321" s="308">
        <f t="shared" si="102"/>
        <v>41</v>
      </c>
      <c r="C321" s="305" t="e">
        <f t="shared" si="103"/>
        <v>#DIV/0!</v>
      </c>
      <c r="D321" s="284" t="s">
        <v>51</v>
      </c>
      <c r="E321" s="308">
        <f t="shared" si="104"/>
        <v>306</v>
      </c>
      <c r="F321" s="305" t="e">
        <f t="shared" si="105"/>
        <v>#DIV/0!</v>
      </c>
      <c r="G321" s="308" t="e">
        <f t="shared" si="104"/>
        <v>#REF!</v>
      </c>
      <c r="H321" s="305" t="e">
        <f t="shared" si="105"/>
        <v>#REF!</v>
      </c>
      <c r="I321" s="308" t="e">
        <f t="shared" ref="I321" si="118">J313-I313</f>
        <v>#DIV/0!</v>
      </c>
      <c r="J321" s="305" t="e">
        <f t="shared" ref="J321" si="119">I321/I313</f>
        <v>#DIV/0!</v>
      </c>
      <c r="K321" s="308" t="e">
        <f t="shared" ref="K321" si="120">L313-K313</f>
        <v>#REF!</v>
      </c>
      <c r="L321" s="311" t="e">
        <f t="shared" ref="L321" si="121">K321/K313</f>
        <v>#REF!</v>
      </c>
    </row>
    <row r="322" spans="1:12" s="146" customFormat="1" ht="13" thickBot="1">
      <c r="A322" s="286" t="s">
        <v>112</v>
      </c>
      <c r="B322" s="289">
        <f t="shared" si="102"/>
        <v>229.5</v>
      </c>
      <c r="C322" s="299" t="e">
        <f t="shared" si="103"/>
        <v>#DIV/0!</v>
      </c>
      <c r="D322" s="291" t="s">
        <v>50</v>
      </c>
      <c r="E322" s="289">
        <f t="shared" si="104"/>
        <v>643588</v>
      </c>
      <c r="F322" s="299" t="e">
        <f t="shared" si="105"/>
        <v>#DIV/0!</v>
      </c>
      <c r="G322" s="289" t="e">
        <f t="shared" si="104"/>
        <v>#REF!</v>
      </c>
      <c r="H322" s="299" t="e">
        <f t="shared" si="105"/>
        <v>#REF!</v>
      </c>
      <c r="I322" s="289" t="e">
        <f t="shared" ref="I322" si="122">J314-I314</f>
        <v>#DIV/0!</v>
      </c>
      <c r="J322" s="299" t="e">
        <f t="shared" ref="J322" si="123">I322/I314</f>
        <v>#DIV/0!</v>
      </c>
      <c r="K322" s="289" t="e">
        <f t="shared" ref="K322" si="124">L314-K314</f>
        <v>#REF!</v>
      </c>
      <c r="L322" s="319" t="e">
        <f t="shared" ref="L322" si="125">K322/K314</f>
        <v>#REF!</v>
      </c>
    </row>
    <row r="323" spans="1:12" s="146" customFormat="1" ht="13.5" thickBot="1">
      <c r="A323" s="283" t="s">
        <v>8</v>
      </c>
      <c r="B323" s="306">
        <f>SUM(B317:B322)</f>
        <v>28098</v>
      </c>
      <c r="C323" s="318" t="e">
        <f>B323/B315</f>
        <v>#DIV/0!</v>
      </c>
      <c r="D323" s="209"/>
      <c r="E323" s="209"/>
      <c r="F323" s="209"/>
      <c r="G323" s="209"/>
      <c r="H323" s="209"/>
      <c r="I323" s="209"/>
      <c r="J323" s="209"/>
      <c r="K323" s="209"/>
      <c r="L323" s="209"/>
    </row>
    <row r="324" spans="1:12" s="146" customFormat="1"/>
    <row r="325" spans="1:12" s="146" customFormat="1" ht="13">
      <c r="A325" s="287" t="s">
        <v>216</v>
      </c>
      <c r="B325" s="209"/>
      <c r="C325" s="209"/>
      <c r="D325" s="209"/>
      <c r="E325" s="209"/>
    </row>
    <row r="326" spans="1:12" s="146" customFormat="1" ht="26">
      <c r="A326" s="295" t="s">
        <v>151</v>
      </c>
      <c r="B326" s="295" t="s">
        <v>152</v>
      </c>
      <c r="C326" s="295" t="s">
        <v>167</v>
      </c>
      <c r="D326" s="295" t="s">
        <v>153</v>
      </c>
      <c r="E326" s="295" t="s">
        <v>154</v>
      </c>
    </row>
    <row r="327" spans="1:12" s="146" customFormat="1">
      <c r="A327" s="280" t="str">
        <f>A317</f>
        <v xml:space="preserve">Residential </v>
      </c>
      <c r="B327" s="296">
        <f>C297</f>
        <v>0</v>
      </c>
      <c r="C327" s="296"/>
      <c r="D327" s="300">
        <f>C327-B327</f>
        <v>0</v>
      </c>
      <c r="E327" s="282" t="e">
        <f>D327/B327</f>
        <v>#DIV/0!</v>
      </c>
    </row>
    <row r="328" spans="1:12" s="146" customFormat="1">
      <c r="A328" s="280" t="str">
        <f t="shared" ref="A328:A332" si="126">A318</f>
        <v>General Service &lt; 50 kW</v>
      </c>
      <c r="B328" s="296">
        <f t="shared" ref="B328:B332" si="127">C298</f>
        <v>0</v>
      </c>
      <c r="C328" s="296"/>
      <c r="D328" s="300">
        <f t="shared" ref="D328:D333" si="128">C328-B328</f>
        <v>0</v>
      </c>
      <c r="E328" s="282" t="e">
        <f t="shared" ref="E328:E332" si="129">D328/B328</f>
        <v>#DIV/0!</v>
      </c>
    </row>
    <row r="329" spans="1:12" s="146" customFormat="1">
      <c r="A329" s="280" t="str">
        <f t="shared" si="126"/>
        <v>General Service 50 to 4,999 kW</v>
      </c>
      <c r="B329" s="296">
        <f t="shared" si="127"/>
        <v>0</v>
      </c>
      <c r="C329" s="296"/>
      <c r="D329" s="300">
        <f t="shared" si="128"/>
        <v>0</v>
      </c>
      <c r="E329" s="282" t="e">
        <f t="shared" si="129"/>
        <v>#DIV/0!</v>
      </c>
    </row>
    <row r="330" spans="1:12" s="146" customFormat="1">
      <c r="A330" s="280" t="str">
        <f t="shared" si="126"/>
        <v>Sentinel Lights</v>
      </c>
      <c r="B330" s="296">
        <f t="shared" si="127"/>
        <v>0</v>
      </c>
      <c r="C330" s="296"/>
      <c r="D330" s="300">
        <f t="shared" si="128"/>
        <v>0</v>
      </c>
      <c r="E330" s="282" t="e">
        <f t="shared" si="129"/>
        <v>#DIV/0!</v>
      </c>
    </row>
    <row r="331" spans="1:12" s="146" customFormat="1">
      <c r="A331" s="280" t="str">
        <f t="shared" si="126"/>
        <v>Street Lights</v>
      </c>
      <c r="B331" s="296">
        <f t="shared" si="127"/>
        <v>0</v>
      </c>
      <c r="C331" s="296"/>
      <c r="D331" s="300">
        <f t="shared" si="128"/>
        <v>0</v>
      </c>
      <c r="E331" s="282" t="e">
        <f t="shared" si="129"/>
        <v>#DIV/0!</v>
      </c>
    </row>
    <row r="332" spans="1:12" s="146" customFormat="1" ht="13" thickBot="1">
      <c r="A332" s="320" t="str">
        <f t="shared" si="126"/>
        <v xml:space="preserve">Unmetered Scattered Loads </v>
      </c>
      <c r="B332" s="307">
        <f t="shared" si="127"/>
        <v>0</v>
      </c>
      <c r="C332" s="307"/>
      <c r="D332" s="315">
        <f t="shared" si="128"/>
        <v>0</v>
      </c>
      <c r="E332" s="317" t="e">
        <f t="shared" si="129"/>
        <v>#DIV/0!</v>
      </c>
    </row>
    <row r="333" spans="1:12" s="146" customFormat="1" ht="13">
      <c r="A333" s="316" t="s">
        <v>8</v>
      </c>
      <c r="B333" s="310">
        <f>SUM(B327:B332)</f>
        <v>0</v>
      </c>
      <c r="C333" s="310">
        <f>SUM(C327:C332)</f>
        <v>0</v>
      </c>
      <c r="D333" s="293">
        <f t="shared" si="128"/>
        <v>0</v>
      </c>
      <c r="E333" s="290" t="e">
        <f>D333/B333</f>
        <v>#DIV/0!</v>
      </c>
    </row>
    <row r="334" spans="1:12" s="146" customFormat="1" ht="13.5" thickBot="1">
      <c r="A334" s="287" t="s">
        <v>217</v>
      </c>
    </row>
    <row r="335" spans="1:12" s="146" customFormat="1" ht="13.5" thickBot="1">
      <c r="B335" s="209"/>
      <c r="C335" s="209"/>
      <c r="D335" s="209"/>
      <c r="E335" s="209"/>
      <c r="F335" s="209"/>
      <c r="G335" s="209"/>
      <c r="H335" s="209"/>
      <c r="I335" s="209"/>
      <c r="J335" s="209"/>
      <c r="K335" s="292" t="s">
        <v>168</v>
      </c>
      <c r="L335" s="304" t="e">
        <f>$F$141</f>
        <v>#REF!</v>
      </c>
    </row>
    <row r="336" spans="1:12" s="146" customFormat="1" ht="13.5" thickBot="1">
      <c r="A336" s="287"/>
      <c r="B336" s="209"/>
      <c r="C336" s="209"/>
      <c r="D336" s="209"/>
      <c r="E336" s="209"/>
      <c r="F336" s="209"/>
      <c r="G336" s="209"/>
      <c r="H336" s="209"/>
      <c r="I336" s="209"/>
      <c r="J336" s="209"/>
      <c r="K336" s="292" t="s">
        <v>169</v>
      </c>
      <c r="L336" s="304" t="e">
        <f>$F$142</f>
        <v>#REF!</v>
      </c>
    </row>
    <row r="337" spans="1:12" s="146" customFormat="1" ht="39" customHeight="1">
      <c r="A337" s="541" t="s">
        <v>155</v>
      </c>
      <c r="B337" s="543" t="s">
        <v>157</v>
      </c>
      <c r="C337" s="543"/>
      <c r="D337" s="543" t="s">
        <v>158</v>
      </c>
      <c r="E337" s="545" t="s">
        <v>159</v>
      </c>
      <c r="F337" s="545"/>
      <c r="G337" s="545" t="s">
        <v>162</v>
      </c>
      <c r="H337" s="545"/>
      <c r="I337" s="545" t="s">
        <v>160</v>
      </c>
      <c r="J337" s="545"/>
      <c r="K337" s="545" t="s">
        <v>161</v>
      </c>
      <c r="L337" s="546"/>
    </row>
    <row r="338" spans="1:12" s="146" customFormat="1" ht="13">
      <c r="A338" s="542"/>
      <c r="B338" s="259" t="s">
        <v>152</v>
      </c>
      <c r="C338" s="259" t="s">
        <v>167</v>
      </c>
      <c r="D338" s="544"/>
      <c r="E338" s="259" t="s">
        <v>152</v>
      </c>
      <c r="F338" s="259" t="s">
        <v>167</v>
      </c>
      <c r="G338" s="259" t="s">
        <v>152</v>
      </c>
      <c r="H338" s="259" t="s">
        <v>167</v>
      </c>
      <c r="I338" s="259" t="s">
        <v>152</v>
      </c>
      <c r="J338" s="259" t="s">
        <v>167</v>
      </c>
      <c r="K338" s="259" t="s">
        <v>152</v>
      </c>
      <c r="L338" s="301" t="s">
        <v>167</v>
      </c>
    </row>
    <row r="339" spans="1:12" s="146" customFormat="1">
      <c r="A339" s="314" t="s">
        <v>1</v>
      </c>
      <c r="B339" s="300">
        <f>C309</f>
        <v>18942</v>
      </c>
      <c r="C339" s="300">
        <f>$D$258</f>
        <v>19073.333333333332</v>
      </c>
      <c r="D339" s="284" t="s">
        <v>50</v>
      </c>
      <c r="E339" s="300">
        <f>$C$259</f>
        <v>146158990</v>
      </c>
      <c r="F339" s="300">
        <f>$D$259</f>
        <v>143256844</v>
      </c>
      <c r="G339" s="288" t="e">
        <f>E339*$L$335</f>
        <v>#REF!</v>
      </c>
      <c r="H339" s="288" t="e">
        <f>F339*$L$336</f>
        <v>#REF!</v>
      </c>
      <c r="I339" s="300">
        <f>E339/B339</f>
        <v>7716.1329321085423</v>
      </c>
      <c r="J339" s="300">
        <f>F339/C339</f>
        <v>7510.8446696959109</v>
      </c>
      <c r="K339" s="300" t="e">
        <f>G339/B339</f>
        <v>#REF!</v>
      </c>
      <c r="L339" s="279" t="e">
        <f>H339/C339</f>
        <v>#REF!</v>
      </c>
    </row>
    <row r="340" spans="1:12" s="146" customFormat="1">
      <c r="A340" s="314" t="s">
        <v>76</v>
      </c>
      <c r="B340" s="300">
        <f>C262</f>
        <v>2089.1666666666665</v>
      </c>
      <c r="C340" s="300">
        <f>$D$262</f>
        <v>2082</v>
      </c>
      <c r="D340" s="284" t="s">
        <v>50</v>
      </c>
      <c r="E340" s="300">
        <f>$C$263</f>
        <v>64384300</v>
      </c>
      <c r="F340" s="300">
        <f>$D$263</f>
        <v>62985946</v>
      </c>
      <c r="G340" s="288" t="e">
        <f t="shared" ref="G340:G345" si="130">E340*$L$335</f>
        <v>#REF!</v>
      </c>
      <c r="H340" s="288" t="e">
        <f t="shared" ref="H340:H345" si="131">F340*$L$336</f>
        <v>#REF!</v>
      </c>
      <c r="I340" s="300">
        <f t="shared" ref="I340:I345" si="132">E340/B340</f>
        <v>30818.173115277226</v>
      </c>
      <c r="J340" s="300">
        <f t="shared" ref="J340:J345" si="133">F340/C340</f>
        <v>30252.615754082613</v>
      </c>
      <c r="K340" s="300" t="e">
        <f t="shared" ref="K340:K345" si="134">G340/B340</f>
        <v>#REF!</v>
      </c>
      <c r="L340" s="279" t="e">
        <f t="shared" ref="L340:L345" si="135">H340/C340</f>
        <v>#REF!</v>
      </c>
    </row>
    <row r="341" spans="1:12" s="146" customFormat="1">
      <c r="A341" s="314" t="s">
        <v>139</v>
      </c>
      <c r="B341" s="300">
        <f>C266</f>
        <v>217.33333333333334</v>
      </c>
      <c r="C341" s="300">
        <f>$D$266</f>
        <v>220</v>
      </c>
      <c r="D341" s="284" t="s">
        <v>51</v>
      </c>
      <c r="E341" s="303">
        <f>$C$268</f>
        <v>912782</v>
      </c>
      <c r="F341" s="303">
        <f>$D$268</f>
        <v>918770</v>
      </c>
      <c r="G341" s="288" t="e">
        <f t="shared" si="130"/>
        <v>#REF!</v>
      </c>
      <c r="H341" s="288" t="e">
        <f t="shared" si="131"/>
        <v>#REF!</v>
      </c>
      <c r="I341" s="300">
        <f t="shared" si="132"/>
        <v>4199.9171779141107</v>
      </c>
      <c r="J341" s="300">
        <f t="shared" si="133"/>
        <v>4176.227272727273</v>
      </c>
      <c r="K341" s="300" t="e">
        <f t="shared" si="134"/>
        <v>#REF!</v>
      </c>
      <c r="L341" s="279" t="e">
        <f t="shared" si="135"/>
        <v>#REF!</v>
      </c>
    </row>
    <row r="342" spans="1:12" s="146" customFormat="1">
      <c r="A342" s="314" t="s">
        <v>53</v>
      </c>
      <c r="B342" s="300">
        <f>C271</f>
        <v>6579</v>
      </c>
      <c r="C342" s="300">
        <f>$D$271</f>
        <v>6560.333333333333</v>
      </c>
      <c r="D342" s="284" t="s">
        <v>51</v>
      </c>
      <c r="E342" s="303">
        <f>$C$273</f>
        <v>6104</v>
      </c>
      <c r="F342" s="303">
        <f>$D$273</f>
        <v>6667</v>
      </c>
      <c r="G342" s="288" t="e">
        <f t="shared" si="130"/>
        <v>#REF!</v>
      </c>
      <c r="H342" s="288" t="e">
        <f t="shared" si="131"/>
        <v>#REF!</v>
      </c>
      <c r="I342" s="300">
        <f t="shared" si="132"/>
        <v>0.92780057759537926</v>
      </c>
      <c r="J342" s="300">
        <f t="shared" si="133"/>
        <v>1.0162593364158325</v>
      </c>
      <c r="K342" s="300" t="e">
        <f t="shared" si="134"/>
        <v>#REF!</v>
      </c>
      <c r="L342" s="279" t="e">
        <f t="shared" si="135"/>
        <v>#REF!</v>
      </c>
    </row>
    <row r="343" spans="1:12" s="146" customFormat="1">
      <c r="A343" s="314" t="s">
        <v>48</v>
      </c>
      <c r="B343" s="300">
        <f>C276</f>
        <v>41</v>
      </c>
      <c r="C343" s="300">
        <f>$D$276</f>
        <v>37.833333333333336</v>
      </c>
      <c r="D343" s="284" t="s">
        <v>51</v>
      </c>
      <c r="E343" s="303">
        <f>$C$278</f>
        <v>306</v>
      </c>
      <c r="F343" s="303">
        <f>$D$278</f>
        <v>272</v>
      </c>
      <c r="G343" s="288" t="e">
        <f t="shared" si="130"/>
        <v>#REF!</v>
      </c>
      <c r="H343" s="288" t="e">
        <f t="shared" si="131"/>
        <v>#REF!</v>
      </c>
      <c r="I343" s="300">
        <f t="shared" si="132"/>
        <v>7.4634146341463419</v>
      </c>
      <c r="J343" s="300">
        <f t="shared" si="133"/>
        <v>7.1894273127753303</v>
      </c>
      <c r="K343" s="300" t="e">
        <f t="shared" si="134"/>
        <v>#REF!</v>
      </c>
      <c r="L343" s="279" t="e">
        <f t="shared" si="135"/>
        <v>#REF!</v>
      </c>
    </row>
    <row r="344" spans="1:12" s="146" customFormat="1">
      <c r="A344" s="314" t="s">
        <v>112</v>
      </c>
      <c r="B344" s="300">
        <f>C281</f>
        <v>229.5</v>
      </c>
      <c r="C344" s="300">
        <f>$D$281</f>
        <v>228.58333333333334</v>
      </c>
      <c r="D344" s="284" t="s">
        <v>50</v>
      </c>
      <c r="E344" s="303">
        <f>$C$282</f>
        <v>643588</v>
      </c>
      <c r="F344" s="303">
        <f>$D$282</f>
        <v>648488</v>
      </c>
      <c r="G344" s="288" t="e">
        <f t="shared" si="130"/>
        <v>#REF!</v>
      </c>
      <c r="H344" s="288" t="e">
        <f t="shared" si="131"/>
        <v>#REF!</v>
      </c>
      <c r="I344" s="300">
        <f t="shared" si="132"/>
        <v>2804.3050108932462</v>
      </c>
      <c r="J344" s="300">
        <f t="shared" si="133"/>
        <v>2836.9872402479036</v>
      </c>
      <c r="K344" s="300" t="e">
        <f t="shared" si="134"/>
        <v>#REF!</v>
      </c>
      <c r="L344" s="279" t="e">
        <f t="shared" si="135"/>
        <v>#REF!</v>
      </c>
    </row>
    <row r="345" spans="1:12" s="146" customFormat="1" ht="13" thickBot="1">
      <c r="A345" s="286" t="s">
        <v>79</v>
      </c>
      <c r="B345" s="315">
        <f>C285</f>
        <v>1</v>
      </c>
      <c r="C345" s="315">
        <f>$D$285</f>
        <v>1</v>
      </c>
      <c r="D345" s="291" t="s">
        <v>51</v>
      </c>
      <c r="E345" s="328">
        <f>$C$287</f>
        <v>43546</v>
      </c>
      <c r="F345" s="328">
        <f>$D$287</f>
        <v>41926</v>
      </c>
      <c r="G345" s="312" t="e">
        <f t="shared" si="130"/>
        <v>#REF!</v>
      </c>
      <c r="H345" s="312" t="e">
        <f t="shared" si="131"/>
        <v>#REF!</v>
      </c>
      <c r="I345" s="315">
        <f t="shared" si="132"/>
        <v>43546</v>
      </c>
      <c r="J345" s="315">
        <f t="shared" si="133"/>
        <v>41926</v>
      </c>
      <c r="K345" s="315" t="e">
        <f t="shared" si="134"/>
        <v>#REF!</v>
      </c>
      <c r="L345" s="313" t="e">
        <f t="shared" si="135"/>
        <v>#REF!</v>
      </c>
    </row>
    <row r="346" spans="1:12" s="146" customFormat="1" ht="13.5" thickBot="1">
      <c r="A346" s="298" t="s">
        <v>8</v>
      </c>
      <c r="B346" s="285">
        <f>SUM(B339:B345)</f>
        <v>28099</v>
      </c>
      <c r="C346" s="285">
        <f>SUM(C339:C345)</f>
        <v>28203.083333333328</v>
      </c>
      <c r="D346" s="297"/>
      <c r="E346" s="297"/>
      <c r="F346" s="297"/>
      <c r="G346" s="297"/>
      <c r="H346" s="297"/>
      <c r="I346" s="297"/>
      <c r="J346" s="297"/>
      <c r="K346" s="297"/>
      <c r="L346" s="297"/>
    </row>
    <row r="347" spans="1:12" s="146" customFormat="1" ht="13">
      <c r="A347" s="325" t="s">
        <v>156</v>
      </c>
      <c r="B347" s="302" t="s">
        <v>165</v>
      </c>
      <c r="C347" s="302" t="s">
        <v>164</v>
      </c>
      <c r="D347" s="326"/>
      <c r="E347" s="302" t="s">
        <v>159</v>
      </c>
      <c r="F347" s="302" t="s">
        <v>164</v>
      </c>
      <c r="G347" s="302" t="s">
        <v>159</v>
      </c>
      <c r="H347" s="302" t="s">
        <v>164</v>
      </c>
      <c r="I347" s="302" t="s">
        <v>166</v>
      </c>
      <c r="J347" s="302" t="s">
        <v>164</v>
      </c>
      <c r="K347" s="302" t="s">
        <v>166</v>
      </c>
      <c r="L347" s="327" t="s">
        <v>164</v>
      </c>
    </row>
    <row r="348" spans="1:12" s="146" customFormat="1">
      <c r="A348" s="314" t="s">
        <v>1</v>
      </c>
      <c r="B348" s="308">
        <f t="shared" ref="B348:B354" si="136">C339-B339</f>
        <v>131.33333333333212</v>
      </c>
      <c r="C348" s="305">
        <f t="shared" ref="C348:C355" si="137">B348/B339</f>
        <v>6.9334459578361375E-3</v>
      </c>
      <c r="D348" s="284" t="s">
        <v>50</v>
      </c>
      <c r="E348" s="308">
        <f>F339-E339</f>
        <v>-2902146</v>
      </c>
      <c r="F348" s="305">
        <f>E348/E339</f>
        <v>-1.9856089591204756E-2</v>
      </c>
      <c r="G348" s="308" t="e">
        <f>H339-G339</f>
        <v>#REF!</v>
      </c>
      <c r="H348" s="305" t="e">
        <f>G348/G339</f>
        <v>#REF!</v>
      </c>
      <c r="I348" s="308">
        <f>J339-I339</f>
        <v>-205.28826241263141</v>
      </c>
      <c r="J348" s="305">
        <f t="shared" ref="J348:J354" si="138">I348/I339</f>
        <v>-2.6605070728937467E-2</v>
      </c>
      <c r="K348" s="308" t="e">
        <f>L339-K339</f>
        <v>#REF!</v>
      </c>
      <c r="L348" s="311" t="e">
        <f t="shared" ref="L348:L354" si="139">K348/K339</f>
        <v>#REF!</v>
      </c>
    </row>
    <row r="349" spans="1:12" s="146" customFormat="1">
      <c r="A349" s="314" t="s">
        <v>76</v>
      </c>
      <c r="B349" s="308">
        <f t="shared" si="136"/>
        <v>-7.1666666666665151</v>
      </c>
      <c r="C349" s="305">
        <f t="shared" si="137"/>
        <v>-3.4303948942958989E-3</v>
      </c>
      <c r="D349" s="284" t="s">
        <v>50</v>
      </c>
      <c r="E349" s="308">
        <f t="shared" ref="E349" si="140">F340-E340</f>
        <v>-1398354</v>
      </c>
      <c r="F349" s="305">
        <f t="shared" ref="F349" si="141">E349/E340</f>
        <v>-2.171886624534242E-2</v>
      </c>
      <c r="G349" s="308" t="e">
        <f t="shared" ref="G349" si="142">H340-G340</f>
        <v>#REF!</v>
      </c>
      <c r="H349" s="305" t="e">
        <f t="shared" ref="H349" si="143">G349/G340</f>
        <v>#REF!</v>
      </c>
      <c r="I349" s="308">
        <f t="shared" ref="I349" si="144">J340-I340</f>
        <v>-565.55736119461289</v>
      </c>
      <c r="J349" s="305">
        <f t="shared" si="138"/>
        <v>-1.8351423982178035E-2</v>
      </c>
      <c r="K349" s="308" t="e">
        <f t="shared" ref="K349" si="145">L340-K340</f>
        <v>#REF!</v>
      </c>
      <c r="L349" s="311" t="e">
        <f t="shared" si="139"/>
        <v>#REF!</v>
      </c>
    </row>
    <row r="350" spans="1:12" s="146" customFormat="1">
      <c r="A350" s="314" t="s">
        <v>139</v>
      </c>
      <c r="B350" s="308">
        <f t="shared" si="136"/>
        <v>2.6666666666666572</v>
      </c>
      <c r="C350" s="305">
        <f t="shared" si="137"/>
        <v>1.2269938650306704E-2</v>
      </c>
      <c r="D350" s="284" t="s">
        <v>51</v>
      </c>
      <c r="E350" s="308">
        <f t="shared" ref="E350" si="146">F341-E341</f>
        <v>5988</v>
      </c>
      <c r="F350" s="305">
        <f t="shared" ref="F350" si="147">E350/E341</f>
        <v>6.5601644204202102E-3</v>
      </c>
      <c r="G350" s="308" t="e">
        <f t="shared" ref="G350" si="148">H341-G341</f>
        <v>#REF!</v>
      </c>
      <c r="H350" s="305" t="e">
        <f t="shared" ref="H350" si="149">G350/G341</f>
        <v>#REF!</v>
      </c>
      <c r="I350" s="308">
        <f t="shared" ref="I350" si="150">J341-I341</f>
        <v>-23.689905186837677</v>
      </c>
      <c r="J350" s="305">
        <f t="shared" si="138"/>
        <v>-5.6405648452818469E-3</v>
      </c>
      <c r="K350" s="308" t="e">
        <f t="shared" ref="K350" si="151">L341-K341</f>
        <v>#REF!</v>
      </c>
      <c r="L350" s="311" t="e">
        <f t="shared" si="139"/>
        <v>#REF!</v>
      </c>
    </row>
    <row r="351" spans="1:12" s="146" customFormat="1">
      <c r="A351" s="314" t="s">
        <v>53</v>
      </c>
      <c r="B351" s="308">
        <f t="shared" si="136"/>
        <v>-18.66666666666697</v>
      </c>
      <c r="C351" s="305">
        <f t="shared" si="137"/>
        <v>-2.8373106348483007E-3</v>
      </c>
      <c r="D351" s="284" t="s">
        <v>51</v>
      </c>
      <c r="E351" s="308">
        <f t="shared" ref="E351" si="152">F342-E342</f>
        <v>563</v>
      </c>
      <c r="F351" s="305">
        <f t="shared" ref="F351" si="153">E351/E342</f>
        <v>9.2234600262123198E-2</v>
      </c>
      <c r="G351" s="308" t="e">
        <f t="shared" ref="G351" si="154">H342-G342</f>
        <v>#REF!</v>
      </c>
      <c r="H351" s="305" t="e">
        <f t="shared" ref="H351" si="155">G351/G342</f>
        <v>#REF!</v>
      </c>
      <c r="I351" s="308">
        <f t="shared" ref="I351" si="156">J342-I342</f>
        <v>8.8458758820453287E-2</v>
      </c>
      <c r="J351" s="305">
        <f t="shared" si="138"/>
        <v>9.5342426978991174E-2</v>
      </c>
      <c r="K351" s="308" t="e">
        <f t="shared" ref="K351" si="157">L342-K342</f>
        <v>#REF!</v>
      </c>
      <c r="L351" s="311" t="e">
        <f t="shared" si="139"/>
        <v>#REF!</v>
      </c>
    </row>
    <row r="352" spans="1:12" s="146" customFormat="1">
      <c r="A352" s="314" t="s">
        <v>48</v>
      </c>
      <c r="B352" s="308">
        <f t="shared" si="136"/>
        <v>-3.1666666666666643</v>
      </c>
      <c r="C352" s="305">
        <f t="shared" si="137"/>
        <v>-7.7235772357723526E-2</v>
      </c>
      <c r="D352" s="284" t="s">
        <v>51</v>
      </c>
      <c r="E352" s="308">
        <f t="shared" ref="E352" si="158">F343-E343</f>
        <v>-34</v>
      </c>
      <c r="F352" s="305">
        <f t="shared" ref="F352" si="159">E352/E343</f>
        <v>-0.1111111111111111</v>
      </c>
      <c r="G352" s="308" t="e">
        <f t="shared" ref="G352" si="160">H343-G343</f>
        <v>#REF!</v>
      </c>
      <c r="H352" s="305" t="e">
        <f t="shared" ref="H352" si="161">G352/G343</f>
        <v>#REF!</v>
      </c>
      <c r="I352" s="308">
        <f t="shared" ref="I352" si="162">J343-I343</f>
        <v>-0.27398732137101156</v>
      </c>
      <c r="J352" s="305">
        <f t="shared" si="138"/>
        <v>-3.6710719530102853E-2</v>
      </c>
      <c r="K352" s="308" t="e">
        <f t="shared" ref="K352" si="163">L343-K343</f>
        <v>#REF!</v>
      </c>
      <c r="L352" s="311" t="e">
        <f t="shared" si="139"/>
        <v>#REF!</v>
      </c>
    </row>
    <row r="353" spans="1:12" s="146" customFormat="1">
      <c r="A353" s="314" t="s">
        <v>112</v>
      </c>
      <c r="B353" s="308">
        <f t="shared" si="136"/>
        <v>-0.91666666666665719</v>
      </c>
      <c r="C353" s="305">
        <f t="shared" si="137"/>
        <v>-3.9941902687000317E-3</v>
      </c>
      <c r="D353" s="284" t="s">
        <v>50</v>
      </c>
      <c r="E353" s="308">
        <f t="shared" ref="E353:E354" si="164">F344-E344</f>
        <v>4900</v>
      </c>
      <c r="F353" s="305">
        <f t="shared" ref="F353:F354" si="165">E353/E344</f>
        <v>7.6135664431282125E-3</v>
      </c>
      <c r="G353" s="308" t="e">
        <f t="shared" ref="G353:G354" si="166">H344-G344</f>
        <v>#REF!</v>
      </c>
      <c r="H353" s="305" t="e">
        <f t="shared" ref="H353:H354" si="167">G353/G344</f>
        <v>#REF!</v>
      </c>
      <c r="I353" s="308">
        <f t="shared" ref="I353:I354" si="168">J344-I344</f>
        <v>32.682229354657466</v>
      </c>
      <c r="J353" s="305">
        <f t="shared" si="138"/>
        <v>1.1654306228353992E-2</v>
      </c>
      <c r="K353" s="308" t="e">
        <f t="shared" ref="K353:K354" si="169">L344-K344</f>
        <v>#REF!</v>
      </c>
      <c r="L353" s="311" t="e">
        <f t="shared" si="139"/>
        <v>#REF!</v>
      </c>
    </row>
    <row r="354" spans="1:12" s="146" customFormat="1" ht="13" thickBot="1">
      <c r="A354" s="286" t="s">
        <v>79</v>
      </c>
      <c r="B354" s="289">
        <f t="shared" si="136"/>
        <v>0</v>
      </c>
      <c r="C354" s="299">
        <f t="shared" si="137"/>
        <v>0</v>
      </c>
      <c r="D354" s="291" t="s">
        <v>51</v>
      </c>
      <c r="E354" s="289">
        <f t="shared" si="164"/>
        <v>-1620</v>
      </c>
      <c r="F354" s="299">
        <f t="shared" si="165"/>
        <v>-3.7202039222890733E-2</v>
      </c>
      <c r="G354" s="289" t="e">
        <f t="shared" si="166"/>
        <v>#REF!</v>
      </c>
      <c r="H354" s="299" t="e">
        <f t="shared" si="167"/>
        <v>#REF!</v>
      </c>
      <c r="I354" s="289">
        <f t="shared" si="168"/>
        <v>-1620</v>
      </c>
      <c r="J354" s="299">
        <f t="shared" si="138"/>
        <v>-3.7202039222890733E-2</v>
      </c>
      <c r="K354" s="289" t="e">
        <f t="shared" si="169"/>
        <v>#REF!</v>
      </c>
      <c r="L354" s="319" t="e">
        <f t="shared" si="139"/>
        <v>#REF!</v>
      </c>
    </row>
    <row r="355" spans="1:12" s="146" customFormat="1" ht="13.5" thickBot="1">
      <c r="A355" s="321" t="s">
        <v>8</v>
      </c>
      <c r="B355" s="281">
        <f>SUM(B348:B353)</f>
        <v>104.08333333333198</v>
      </c>
      <c r="C355" s="322">
        <f t="shared" si="137"/>
        <v>3.7041650355290928E-3</v>
      </c>
      <c r="D355" s="209"/>
      <c r="E355" s="209"/>
      <c r="F355" s="209"/>
      <c r="G355" s="209"/>
      <c r="H355" s="209"/>
      <c r="I355" s="209"/>
      <c r="J355" s="209"/>
      <c r="K355" s="209"/>
      <c r="L355" s="209"/>
    </row>
    <row r="356" spans="1:12" s="146" customFormat="1"/>
    <row r="357" spans="1:12" s="146" customFormat="1" ht="13">
      <c r="A357" s="287" t="s">
        <v>218</v>
      </c>
      <c r="B357" s="209"/>
      <c r="C357" s="209"/>
      <c r="D357" s="209"/>
      <c r="E357" s="209"/>
    </row>
    <row r="358" spans="1:12" s="146" customFormat="1" ht="26">
      <c r="A358" s="295" t="s">
        <v>151</v>
      </c>
      <c r="B358" s="295" t="s">
        <v>167</v>
      </c>
      <c r="C358" s="295" t="s">
        <v>170</v>
      </c>
      <c r="D358" s="295" t="s">
        <v>153</v>
      </c>
      <c r="E358" s="295" t="s">
        <v>154</v>
      </c>
    </row>
    <row r="359" spans="1:12" s="146" customFormat="1">
      <c r="A359" s="280" t="s">
        <v>1</v>
      </c>
      <c r="B359" s="296">
        <f>C327</f>
        <v>0</v>
      </c>
      <c r="C359" s="296"/>
      <c r="D359" s="300">
        <f>C359-B359</f>
        <v>0</v>
      </c>
      <c r="E359" s="282" t="e">
        <f>D359/B359</f>
        <v>#DIV/0!</v>
      </c>
    </row>
    <row r="360" spans="1:12" s="146" customFormat="1">
      <c r="A360" s="280" t="s">
        <v>76</v>
      </c>
      <c r="B360" s="296">
        <f t="shared" ref="B360:B364" si="170">C328</f>
        <v>0</v>
      </c>
      <c r="C360" s="296"/>
      <c r="D360" s="300">
        <f t="shared" ref="D360:D365" si="171">C360-B360</f>
        <v>0</v>
      </c>
      <c r="E360" s="282" t="e">
        <f t="shared" ref="E360:E364" si="172">D360/B360</f>
        <v>#DIV/0!</v>
      </c>
    </row>
    <row r="361" spans="1:12" s="146" customFormat="1">
      <c r="A361" s="280" t="s">
        <v>139</v>
      </c>
      <c r="B361" s="296">
        <f t="shared" si="170"/>
        <v>0</v>
      </c>
      <c r="C361" s="296"/>
      <c r="D361" s="300">
        <f t="shared" si="171"/>
        <v>0</v>
      </c>
      <c r="E361" s="282" t="e">
        <f t="shared" si="172"/>
        <v>#DIV/0!</v>
      </c>
    </row>
    <row r="362" spans="1:12" s="146" customFormat="1">
      <c r="A362" s="280" t="s">
        <v>53</v>
      </c>
      <c r="B362" s="296">
        <f t="shared" si="170"/>
        <v>0</v>
      </c>
      <c r="C362" s="329"/>
      <c r="D362" s="300">
        <f t="shared" si="171"/>
        <v>0</v>
      </c>
      <c r="E362" s="282" t="e">
        <f t="shared" si="172"/>
        <v>#DIV/0!</v>
      </c>
    </row>
    <row r="363" spans="1:12" s="146" customFormat="1">
      <c r="A363" s="280" t="s">
        <v>48</v>
      </c>
      <c r="B363" s="296">
        <f t="shared" si="170"/>
        <v>0</v>
      </c>
      <c r="C363" s="329"/>
      <c r="D363" s="300">
        <f t="shared" si="171"/>
        <v>0</v>
      </c>
      <c r="E363" s="282" t="e">
        <f t="shared" si="172"/>
        <v>#DIV/0!</v>
      </c>
    </row>
    <row r="364" spans="1:12" s="146" customFormat="1" ht="13" thickBot="1">
      <c r="A364" s="320" t="s">
        <v>112</v>
      </c>
      <c r="B364" s="307">
        <f t="shared" si="170"/>
        <v>0</v>
      </c>
      <c r="C364" s="307"/>
      <c r="D364" s="315">
        <f t="shared" si="171"/>
        <v>0</v>
      </c>
      <c r="E364" s="317" t="e">
        <f t="shared" si="172"/>
        <v>#DIV/0!</v>
      </c>
    </row>
    <row r="365" spans="1:12" s="146" customFormat="1" ht="13">
      <c r="A365" s="316" t="s">
        <v>8</v>
      </c>
      <c r="B365" s="310">
        <f>SUM(B359:B364)</f>
        <v>0</v>
      </c>
      <c r="C365" s="310">
        <f>SUM(C359:C364)</f>
        <v>0</v>
      </c>
      <c r="D365" s="293">
        <f t="shared" si="171"/>
        <v>0</v>
      </c>
      <c r="E365" s="290" t="e">
        <f>D365/B365</f>
        <v>#DIV/0!</v>
      </c>
    </row>
    <row r="366" spans="1:12" s="146" customFormat="1" ht="13.5" thickBot="1">
      <c r="A366" s="287" t="s">
        <v>219</v>
      </c>
    </row>
    <row r="367" spans="1:12" s="146" customFormat="1" ht="13.5" thickBot="1">
      <c r="B367" s="209"/>
      <c r="C367" s="209"/>
      <c r="D367" s="209"/>
      <c r="E367" s="209"/>
      <c r="F367" s="209"/>
      <c r="G367" s="209"/>
      <c r="H367" s="209"/>
      <c r="K367" s="292" t="s">
        <v>169</v>
      </c>
      <c r="L367" s="304" t="e">
        <f>$F$142</f>
        <v>#REF!</v>
      </c>
    </row>
    <row r="368" spans="1:12" s="146" customFormat="1" ht="13.5" thickBot="1">
      <c r="A368" s="287"/>
      <c r="B368" s="209"/>
      <c r="C368" s="209"/>
      <c r="D368" s="209"/>
      <c r="E368" s="209"/>
      <c r="F368" s="209"/>
      <c r="G368" s="209"/>
      <c r="H368" s="209"/>
      <c r="I368" s="209"/>
      <c r="J368" s="209"/>
      <c r="K368" s="292" t="s">
        <v>171</v>
      </c>
      <c r="L368" s="304" t="e">
        <f>$F$143</f>
        <v>#REF!</v>
      </c>
    </row>
    <row r="369" spans="1:12" s="146" customFormat="1" ht="42" customHeight="1">
      <c r="A369" s="541" t="s">
        <v>155</v>
      </c>
      <c r="B369" s="543" t="s">
        <v>157</v>
      </c>
      <c r="C369" s="543"/>
      <c r="D369" s="543" t="s">
        <v>158</v>
      </c>
      <c r="E369" s="545" t="s">
        <v>159</v>
      </c>
      <c r="F369" s="545"/>
      <c r="G369" s="545" t="s">
        <v>162</v>
      </c>
      <c r="H369" s="545"/>
      <c r="I369" s="545" t="s">
        <v>160</v>
      </c>
      <c r="J369" s="545"/>
      <c r="K369" s="545" t="s">
        <v>161</v>
      </c>
      <c r="L369" s="546"/>
    </row>
    <row r="370" spans="1:12" s="146" customFormat="1" ht="13">
      <c r="A370" s="542"/>
      <c r="B370" s="259" t="s">
        <v>167</v>
      </c>
      <c r="C370" s="259" t="s">
        <v>170</v>
      </c>
      <c r="D370" s="544"/>
      <c r="E370" s="259" t="s">
        <v>167</v>
      </c>
      <c r="F370" s="259" t="s">
        <v>170</v>
      </c>
      <c r="G370" s="259" t="s">
        <v>167</v>
      </c>
      <c r="H370" s="259" t="s">
        <v>170</v>
      </c>
      <c r="I370" s="259" t="s">
        <v>167</v>
      </c>
      <c r="J370" s="259" t="s">
        <v>170</v>
      </c>
      <c r="K370" s="259" t="s">
        <v>167</v>
      </c>
      <c r="L370" s="301" t="s">
        <v>170</v>
      </c>
    </row>
    <row r="371" spans="1:12" s="146" customFormat="1">
      <c r="A371" s="314" t="s">
        <v>1</v>
      </c>
      <c r="B371" s="300">
        <f>C339</f>
        <v>19073.333333333332</v>
      </c>
      <c r="C371" s="300">
        <f>$E$258</f>
        <v>19223.5</v>
      </c>
      <c r="D371" s="284" t="s">
        <v>50</v>
      </c>
      <c r="E371" s="300">
        <f>F339</f>
        <v>143256844</v>
      </c>
      <c r="F371" s="300">
        <f>$E$259</f>
        <v>151219359.99000001</v>
      </c>
      <c r="G371" s="288" t="e">
        <f>E371*$L$367</f>
        <v>#REF!</v>
      </c>
      <c r="H371" s="288" t="e">
        <f>F371*$L$368</f>
        <v>#REF!</v>
      </c>
      <c r="I371" s="300">
        <f>E371/B371</f>
        <v>7510.8446696959109</v>
      </c>
      <c r="J371" s="300">
        <f>F371/C371</f>
        <v>7866.3802111998339</v>
      </c>
      <c r="K371" s="300" t="e">
        <f>G371/B371</f>
        <v>#REF!</v>
      </c>
      <c r="L371" s="279" t="e">
        <f>H371/C371</f>
        <v>#REF!</v>
      </c>
    </row>
    <row r="372" spans="1:12" s="146" customFormat="1">
      <c r="A372" s="314" t="s">
        <v>76</v>
      </c>
      <c r="B372" s="300">
        <f t="shared" ref="B372:B377" si="173">C340</f>
        <v>2082</v>
      </c>
      <c r="C372" s="300">
        <f>$E$262</f>
        <v>2084.25</v>
      </c>
      <c r="D372" s="284" t="s">
        <v>50</v>
      </c>
      <c r="E372" s="300">
        <f t="shared" ref="E372:E377" si="174">F340</f>
        <v>62985946</v>
      </c>
      <c r="F372" s="300">
        <f>$E$263</f>
        <v>58159693.82</v>
      </c>
      <c r="G372" s="288" t="e">
        <f t="shared" ref="G372:G377" si="175">E372*$L$367</f>
        <v>#REF!</v>
      </c>
      <c r="H372" s="288" t="e">
        <f t="shared" ref="H372:H377" si="176">F372*$L$368</f>
        <v>#REF!</v>
      </c>
      <c r="I372" s="300">
        <f t="shared" ref="I372:I377" si="177">E372/B372</f>
        <v>30252.615754082613</v>
      </c>
      <c r="J372" s="300">
        <f t="shared" ref="J372:J377" si="178">F372/C372</f>
        <v>27904.375108552238</v>
      </c>
      <c r="K372" s="300" t="e">
        <f t="shared" ref="K372:K377" si="179">G372/B372</f>
        <v>#REF!</v>
      </c>
      <c r="L372" s="279" t="e">
        <f t="shared" ref="L372:L377" si="180">H372/C372</f>
        <v>#REF!</v>
      </c>
    </row>
    <row r="373" spans="1:12" s="146" customFormat="1">
      <c r="A373" s="314" t="s">
        <v>139</v>
      </c>
      <c r="B373" s="300">
        <f t="shared" si="173"/>
        <v>220</v>
      </c>
      <c r="C373" s="300">
        <f>$E$266</f>
        <v>221</v>
      </c>
      <c r="D373" s="284" t="s">
        <v>51</v>
      </c>
      <c r="E373" s="300">
        <f t="shared" si="174"/>
        <v>918770</v>
      </c>
      <c r="F373" s="303">
        <f>$E$268</f>
        <v>866278.25</v>
      </c>
      <c r="G373" s="288" t="e">
        <f t="shared" si="175"/>
        <v>#REF!</v>
      </c>
      <c r="H373" s="288" t="e">
        <f t="shared" si="176"/>
        <v>#REF!</v>
      </c>
      <c r="I373" s="300">
        <f t="shared" si="177"/>
        <v>4176.227272727273</v>
      </c>
      <c r="J373" s="300">
        <f t="shared" si="178"/>
        <v>3919.8110859728508</v>
      </c>
      <c r="K373" s="300" t="e">
        <f t="shared" si="179"/>
        <v>#REF!</v>
      </c>
      <c r="L373" s="279" t="e">
        <f t="shared" si="180"/>
        <v>#REF!</v>
      </c>
    </row>
    <row r="374" spans="1:12" s="146" customFormat="1">
      <c r="A374" s="314" t="s">
        <v>53</v>
      </c>
      <c r="B374" s="300">
        <f t="shared" si="173"/>
        <v>6560.333333333333</v>
      </c>
      <c r="C374" s="300">
        <f>$E$271</f>
        <v>6479.25</v>
      </c>
      <c r="D374" s="284" t="s">
        <v>51</v>
      </c>
      <c r="E374" s="300">
        <f t="shared" si="174"/>
        <v>6667</v>
      </c>
      <c r="F374" s="303">
        <f>$E$273</f>
        <v>6381.3</v>
      </c>
      <c r="G374" s="288" t="e">
        <f t="shared" si="175"/>
        <v>#REF!</v>
      </c>
      <c r="H374" s="288" t="e">
        <f t="shared" si="176"/>
        <v>#REF!</v>
      </c>
      <c r="I374" s="300">
        <f t="shared" si="177"/>
        <v>1.0162593364158325</v>
      </c>
      <c r="J374" s="300">
        <f t="shared" si="178"/>
        <v>0.98488250954971646</v>
      </c>
      <c r="K374" s="300" t="e">
        <f t="shared" si="179"/>
        <v>#REF!</v>
      </c>
      <c r="L374" s="279" t="e">
        <f t="shared" si="180"/>
        <v>#REF!</v>
      </c>
    </row>
    <row r="375" spans="1:12" s="146" customFormat="1">
      <c r="A375" s="314" t="s">
        <v>48</v>
      </c>
      <c r="B375" s="300">
        <f t="shared" si="173"/>
        <v>37.833333333333336</v>
      </c>
      <c r="C375" s="300">
        <f>$E$276</f>
        <v>36.583333333333336</v>
      </c>
      <c r="D375" s="284" t="s">
        <v>51</v>
      </c>
      <c r="E375" s="300">
        <f t="shared" si="174"/>
        <v>272</v>
      </c>
      <c r="F375" s="303">
        <f>$E$278</f>
        <v>264.19</v>
      </c>
      <c r="G375" s="288" t="e">
        <f t="shared" si="175"/>
        <v>#REF!</v>
      </c>
      <c r="H375" s="288" t="e">
        <f t="shared" si="176"/>
        <v>#REF!</v>
      </c>
      <c r="I375" s="300">
        <f t="shared" si="177"/>
        <v>7.1894273127753303</v>
      </c>
      <c r="J375" s="300">
        <f t="shared" si="178"/>
        <v>7.2215945330296121</v>
      </c>
      <c r="K375" s="300" t="e">
        <f t="shared" si="179"/>
        <v>#REF!</v>
      </c>
      <c r="L375" s="279" t="e">
        <f t="shared" si="180"/>
        <v>#REF!</v>
      </c>
    </row>
    <row r="376" spans="1:12" s="146" customFormat="1">
      <c r="A376" s="314" t="s">
        <v>112</v>
      </c>
      <c r="B376" s="300">
        <f t="shared" si="173"/>
        <v>228.58333333333334</v>
      </c>
      <c r="C376" s="300">
        <f>$E$281</f>
        <v>229</v>
      </c>
      <c r="D376" s="284" t="s">
        <v>50</v>
      </c>
      <c r="E376" s="300">
        <f t="shared" si="174"/>
        <v>648488</v>
      </c>
      <c r="F376" s="303">
        <f>$E$282</f>
        <v>671397.98</v>
      </c>
      <c r="G376" s="288" t="e">
        <f t="shared" si="175"/>
        <v>#REF!</v>
      </c>
      <c r="H376" s="288" t="e">
        <f t="shared" si="176"/>
        <v>#REF!</v>
      </c>
      <c r="I376" s="300">
        <f t="shared" si="177"/>
        <v>2836.9872402479036</v>
      </c>
      <c r="J376" s="300">
        <f t="shared" si="178"/>
        <v>2931.8689082969431</v>
      </c>
      <c r="K376" s="300" t="e">
        <f t="shared" si="179"/>
        <v>#REF!</v>
      </c>
      <c r="L376" s="279" t="e">
        <f t="shared" si="180"/>
        <v>#REF!</v>
      </c>
    </row>
    <row r="377" spans="1:12" s="146" customFormat="1" ht="13" thickBot="1">
      <c r="A377" s="286" t="s">
        <v>79</v>
      </c>
      <c r="B377" s="315">
        <f t="shared" si="173"/>
        <v>1</v>
      </c>
      <c r="C377" s="315">
        <f>$E$285</f>
        <v>1</v>
      </c>
      <c r="D377" s="291" t="s">
        <v>51</v>
      </c>
      <c r="E377" s="315">
        <f t="shared" si="174"/>
        <v>41926</v>
      </c>
      <c r="F377" s="309">
        <f>$E$287</f>
        <v>41219.25</v>
      </c>
      <c r="G377" s="312" t="e">
        <f t="shared" si="175"/>
        <v>#REF!</v>
      </c>
      <c r="H377" s="312" t="e">
        <f t="shared" si="176"/>
        <v>#REF!</v>
      </c>
      <c r="I377" s="315">
        <f t="shared" si="177"/>
        <v>41926</v>
      </c>
      <c r="J377" s="315">
        <f t="shared" si="178"/>
        <v>41219.25</v>
      </c>
      <c r="K377" s="315" t="e">
        <f t="shared" si="179"/>
        <v>#REF!</v>
      </c>
      <c r="L377" s="313" t="e">
        <f t="shared" si="180"/>
        <v>#REF!</v>
      </c>
    </row>
    <row r="378" spans="1:12" s="146" customFormat="1" ht="13.5" thickBot="1">
      <c r="A378" s="298" t="s">
        <v>8</v>
      </c>
      <c r="B378" s="285">
        <f>SUM(B371:B377)</f>
        <v>28203.083333333328</v>
      </c>
      <c r="C378" s="285">
        <f>SUM(C371:C377)</f>
        <v>28274.583333333332</v>
      </c>
      <c r="D378" s="297"/>
      <c r="E378" s="297"/>
      <c r="F378" s="297"/>
      <c r="G378" s="297"/>
      <c r="H378" s="297"/>
      <c r="I378" s="297"/>
      <c r="J378" s="297"/>
      <c r="K378" s="297"/>
      <c r="L378" s="297"/>
    </row>
    <row r="379" spans="1:12" s="146" customFormat="1" ht="13">
      <c r="A379" s="325" t="s">
        <v>156</v>
      </c>
      <c r="B379" s="302" t="s">
        <v>165</v>
      </c>
      <c r="C379" s="302" t="s">
        <v>164</v>
      </c>
      <c r="D379" s="326"/>
      <c r="E379" s="302" t="s">
        <v>159</v>
      </c>
      <c r="F379" s="302" t="s">
        <v>164</v>
      </c>
      <c r="G379" s="302" t="s">
        <v>159</v>
      </c>
      <c r="H379" s="302" t="s">
        <v>164</v>
      </c>
      <c r="I379" s="302" t="s">
        <v>166</v>
      </c>
      <c r="J379" s="302" t="s">
        <v>164</v>
      </c>
      <c r="K379" s="302" t="s">
        <v>166</v>
      </c>
      <c r="L379" s="327" t="s">
        <v>164</v>
      </c>
    </row>
    <row r="380" spans="1:12" s="146" customFormat="1">
      <c r="A380" s="314" t="s">
        <v>1</v>
      </c>
      <c r="B380" s="308">
        <f t="shared" ref="B380:B386" si="181">C371-B371</f>
        <v>150.16666666666788</v>
      </c>
      <c r="C380" s="305">
        <f t="shared" ref="C380:C387" si="182">B380/B371</f>
        <v>7.8731212862636086E-3</v>
      </c>
      <c r="D380" s="284" t="s">
        <v>50</v>
      </c>
      <c r="E380" s="308">
        <f>F371-E371</f>
        <v>7962515.9900000095</v>
      </c>
      <c r="F380" s="305">
        <f>E380/E371</f>
        <v>5.5582098332419005E-2</v>
      </c>
      <c r="G380" s="308" t="e">
        <f>H371-G371</f>
        <v>#REF!</v>
      </c>
      <c r="H380" s="305" t="e">
        <f>G380/G371</f>
        <v>#REF!</v>
      </c>
      <c r="I380" s="308">
        <f>J371-I371</f>
        <v>355.53554150392301</v>
      </c>
      <c r="J380" s="305">
        <f t="shared" ref="J380:J386" si="183">I380/I371</f>
        <v>4.7336292672701147E-2</v>
      </c>
      <c r="K380" s="308" t="e">
        <f>L371-K371</f>
        <v>#REF!</v>
      </c>
      <c r="L380" s="311" t="e">
        <f t="shared" ref="L380:L386" si="184">K380/K371</f>
        <v>#REF!</v>
      </c>
    </row>
    <row r="381" spans="1:12" s="146" customFormat="1">
      <c r="A381" s="314" t="s">
        <v>76</v>
      </c>
      <c r="B381" s="308">
        <f t="shared" si="181"/>
        <v>2.25</v>
      </c>
      <c r="C381" s="305">
        <f t="shared" si="182"/>
        <v>1.0806916426512969E-3</v>
      </c>
      <c r="D381" s="284" t="s">
        <v>50</v>
      </c>
      <c r="E381" s="308">
        <f t="shared" ref="E381" si="185">F372-E372</f>
        <v>-4826252.18</v>
      </c>
      <c r="F381" s="305">
        <f t="shared" ref="F381" si="186">E381/E372</f>
        <v>-7.6624270753986923E-2</v>
      </c>
      <c r="G381" s="308" t="e">
        <f t="shared" ref="G381" si="187">H372-G372</f>
        <v>#REF!</v>
      </c>
      <c r="H381" s="305" t="e">
        <f t="shared" ref="H381" si="188">G381/G372</f>
        <v>#REF!</v>
      </c>
      <c r="I381" s="308">
        <f t="shared" ref="I381" si="189">J372-I372</f>
        <v>-2348.2406455303753</v>
      </c>
      <c r="J381" s="305">
        <f t="shared" si="183"/>
        <v>-7.7621077946407935E-2</v>
      </c>
      <c r="K381" s="308" t="e">
        <f t="shared" ref="K381" si="190">L372-K372</f>
        <v>#REF!</v>
      </c>
      <c r="L381" s="311" t="e">
        <f t="shared" si="184"/>
        <v>#REF!</v>
      </c>
    </row>
    <row r="382" spans="1:12" s="146" customFormat="1">
      <c r="A382" s="314" t="s">
        <v>139</v>
      </c>
      <c r="B382" s="308">
        <f t="shared" si="181"/>
        <v>1</v>
      </c>
      <c r="C382" s="305">
        <f t="shared" si="182"/>
        <v>4.5454545454545452E-3</v>
      </c>
      <c r="D382" s="284" t="s">
        <v>51</v>
      </c>
      <c r="E382" s="308">
        <f t="shared" ref="E382" si="191">F373-E373</f>
        <v>-52491.75</v>
      </c>
      <c r="F382" s="305">
        <f t="shared" ref="F382" si="192">E382/E373</f>
        <v>-5.7132633847426451E-2</v>
      </c>
      <c r="G382" s="308" t="e">
        <f t="shared" ref="G382" si="193">H373-G373</f>
        <v>#REF!</v>
      </c>
      <c r="H382" s="305" t="e">
        <f t="shared" ref="H382" si="194">G382/G373</f>
        <v>#REF!</v>
      </c>
      <c r="I382" s="308">
        <f t="shared" ref="I382" si="195">J373-I373</f>
        <v>-256.41618675442214</v>
      </c>
      <c r="J382" s="305">
        <f t="shared" si="183"/>
        <v>-6.139900202006255E-2</v>
      </c>
      <c r="K382" s="308" t="e">
        <f t="shared" ref="K382" si="196">L373-K373</f>
        <v>#REF!</v>
      </c>
      <c r="L382" s="311" t="e">
        <f t="shared" si="184"/>
        <v>#REF!</v>
      </c>
    </row>
    <row r="383" spans="1:12" s="146" customFormat="1">
      <c r="A383" s="314" t="s">
        <v>53</v>
      </c>
      <c r="B383" s="308">
        <f t="shared" si="181"/>
        <v>-81.08333333333303</v>
      </c>
      <c r="C383" s="305">
        <f t="shared" si="182"/>
        <v>-1.2359636197347651E-2</v>
      </c>
      <c r="D383" s="284" t="s">
        <v>51</v>
      </c>
      <c r="E383" s="308">
        <f t="shared" ref="E383" si="197">F374-E374</f>
        <v>-285.69999999999982</v>
      </c>
      <c r="F383" s="305">
        <f t="shared" ref="F383" si="198">E383/E374</f>
        <v>-4.2852857357132117E-2</v>
      </c>
      <c r="G383" s="308" t="e">
        <f t="shared" ref="G383" si="199">H374-G374</f>
        <v>#REF!</v>
      </c>
      <c r="H383" s="305" t="e">
        <f t="shared" ref="H383" si="200">G383/G374</f>
        <v>#REF!</v>
      </c>
      <c r="I383" s="308">
        <f t="shared" ref="I383" si="201">J374-I374</f>
        <v>-3.1376826866116092E-2</v>
      </c>
      <c r="J383" s="305">
        <f t="shared" si="183"/>
        <v>-3.0874822736464715E-2</v>
      </c>
      <c r="K383" s="308" t="e">
        <f t="shared" ref="K383" si="202">L374-K374</f>
        <v>#REF!</v>
      </c>
      <c r="L383" s="311" t="e">
        <f t="shared" si="184"/>
        <v>#REF!</v>
      </c>
    </row>
    <row r="384" spans="1:12" s="146" customFormat="1">
      <c r="A384" s="314" t="s">
        <v>48</v>
      </c>
      <c r="B384" s="308">
        <f t="shared" si="181"/>
        <v>-1.25</v>
      </c>
      <c r="C384" s="305">
        <f t="shared" si="182"/>
        <v>-3.3039647577092511E-2</v>
      </c>
      <c r="D384" s="284" t="s">
        <v>51</v>
      </c>
      <c r="E384" s="308">
        <f t="shared" ref="E384" si="203">F375-E375</f>
        <v>-7.8100000000000023</v>
      </c>
      <c r="F384" s="305">
        <f t="shared" ref="F384" si="204">E384/E375</f>
        <v>-2.8713235294117654E-2</v>
      </c>
      <c r="G384" s="308" t="e">
        <f t="shared" ref="G384" si="205">H375-G375</f>
        <v>#REF!</v>
      </c>
      <c r="H384" s="305" t="e">
        <f t="shared" ref="H384" si="206">G384/G375</f>
        <v>#REF!</v>
      </c>
      <c r="I384" s="308">
        <f t="shared" ref="I384" si="207">J375-I375</f>
        <v>3.2167220254281759E-2</v>
      </c>
      <c r="J384" s="305">
        <f t="shared" si="183"/>
        <v>4.4742395819374753E-3</v>
      </c>
      <c r="K384" s="308" t="e">
        <f t="shared" ref="K384" si="208">L375-K375</f>
        <v>#REF!</v>
      </c>
      <c r="L384" s="311" t="e">
        <f t="shared" si="184"/>
        <v>#REF!</v>
      </c>
    </row>
    <row r="385" spans="1:12" s="146" customFormat="1">
      <c r="A385" s="314" t="s">
        <v>112</v>
      </c>
      <c r="B385" s="308">
        <f t="shared" si="181"/>
        <v>0.41666666666665719</v>
      </c>
      <c r="C385" s="305">
        <f t="shared" si="182"/>
        <v>1.8228217280349566E-3</v>
      </c>
      <c r="D385" s="284" t="s">
        <v>50</v>
      </c>
      <c r="E385" s="308">
        <f t="shared" ref="E385" si="209">F376-E376</f>
        <v>22909.979999999981</v>
      </c>
      <c r="F385" s="305">
        <f t="shared" ref="F385" si="210">E385/E376</f>
        <v>3.5328302142830677E-2</v>
      </c>
      <c r="G385" s="308" t="e">
        <f t="shared" ref="G385" si="211">H376-G376</f>
        <v>#REF!</v>
      </c>
      <c r="H385" s="305" t="e">
        <f t="shared" ref="H385" si="212">G385/G376</f>
        <v>#REF!</v>
      </c>
      <c r="I385" s="308">
        <f t="shared" ref="I385" si="213">J376-I376</f>
        <v>94.88166804903949</v>
      </c>
      <c r="J385" s="305">
        <f t="shared" si="183"/>
        <v>3.3444517022483494E-2</v>
      </c>
      <c r="K385" s="308" t="e">
        <f t="shared" ref="K385" si="214">L376-K376</f>
        <v>#REF!</v>
      </c>
      <c r="L385" s="311" t="e">
        <f t="shared" si="184"/>
        <v>#REF!</v>
      </c>
    </row>
    <row r="386" spans="1:12" s="146" customFormat="1" ht="13" thickBot="1">
      <c r="A386" s="286" t="s">
        <v>79</v>
      </c>
      <c r="B386" s="289">
        <f t="shared" si="181"/>
        <v>0</v>
      </c>
      <c r="C386" s="299">
        <f t="shared" si="182"/>
        <v>0</v>
      </c>
      <c r="D386" s="291" t="s">
        <v>51</v>
      </c>
      <c r="E386" s="289">
        <f t="shared" ref="E386" si="215">F377-E377</f>
        <v>-706.75</v>
      </c>
      <c r="F386" s="299">
        <f t="shared" ref="F386" si="216">E386/E377</f>
        <v>-1.6857081524590947E-2</v>
      </c>
      <c r="G386" s="289" t="e">
        <f t="shared" ref="G386" si="217">H377-G377</f>
        <v>#REF!</v>
      </c>
      <c r="H386" s="299" t="e">
        <f t="shared" ref="H386" si="218">G386/G377</f>
        <v>#REF!</v>
      </c>
      <c r="I386" s="289">
        <f t="shared" ref="I386" si="219">J377-I377</f>
        <v>-706.75</v>
      </c>
      <c r="J386" s="299">
        <f t="shared" si="183"/>
        <v>-1.6857081524590947E-2</v>
      </c>
      <c r="K386" s="289" t="e">
        <f t="shared" ref="K386" si="220">L377-K377</f>
        <v>#REF!</v>
      </c>
      <c r="L386" s="319" t="e">
        <f t="shared" si="184"/>
        <v>#REF!</v>
      </c>
    </row>
    <row r="387" spans="1:12" s="146" customFormat="1" ht="13.5" thickBot="1">
      <c r="A387" s="321" t="s">
        <v>8</v>
      </c>
      <c r="B387" s="281">
        <f>SUM(B380:B385)</f>
        <v>71.500000000001506</v>
      </c>
      <c r="C387" s="322">
        <f t="shared" si="182"/>
        <v>2.5351838008256136E-3</v>
      </c>
      <c r="D387" s="209"/>
      <c r="E387" s="209"/>
      <c r="F387" s="209"/>
      <c r="G387" s="209"/>
      <c r="H387" s="209"/>
      <c r="I387" s="209"/>
      <c r="J387" s="209"/>
      <c r="K387" s="209"/>
      <c r="L387" s="209"/>
    </row>
    <row r="388" spans="1:12" s="146" customFormat="1"/>
    <row r="389" spans="1:12" s="146" customFormat="1" ht="13">
      <c r="A389" s="287" t="s">
        <v>220</v>
      </c>
      <c r="B389" s="209"/>
      <c r="C389" s="209"/>
      <c r="D389" s="209"/>
      <c r="E389" s="209"/>
    </row>
    <row r="390" spans="1:12" s="146" customFormat="1" ht="26">
      <c r="A390" s="295" t="s">
        <v>151</v>
      </c>
      <c r="B390" s="295" t="s">
        <v>170</v>
      </c>
      <c r="C390" s="295" t="s">
        <v>70</v>
      </c>
      <c r="D390" s="295" t="s">
        <v>153</v>
      </c>
      <c r="E390" s="295" t="s">
        <v>154</v>
      </c>
    </row>
    <row r="391" spans="1:12" s="146" customFormat="1">
      <c r="A391" s="280" t="s">
        <v>1</v>
      </c>
      <c r="B391" s="296">
        <f>C359</f>
        <v>0</v>
      </c>
      <c r="C391" s="296"/>
      <c r="D391" s="300">
        <f>C391-B391</f>
        <v>0</v>
      </c>
      <c r="E391" s="282" t="e">
        <f>D391/B391</f>
        <v>#DIV/0!</v>
      </c>
    </row>
    <row r="392" spans="1:12" s="146" customFormat="1">
      <c r="A392" s="280" t="s">
        <v>76</v>
      </c>
      <c r="B392" s="296">
        <f t="shared" ref="B392:B396" si="221">C360</f>
        <v>0</v>
      </c>
      <c r="C392" s="296"/>
      <c r="D392" s="300">
        <f t="shared" ref="D392:D397" si="222">C392-B392</f>
        <v>0</v>
      </c>
      <c r="E392" s="282" t="e">
        <f t="shared" ref="E392:E396" si="223">D392/B392</f>
        <v>#DIV/0!</v>
      </c>
    </row>
    <row r="393" spans="1:12" s="146" customFormat="1">
      <c r="A393" s="280" t="s">
        <v>139</v>
      </c>
      <c r="B393" s="296">
        <f t="shared" si="221"/>
        <v>0</v>
      </c>
      <c r="C393" s="296"/>
      <c r="D393" s="300">
        <f t="shared" si="222"/>
        <v>0</v>
      </c>
      <c r="E393" s="282" t="e">
        <f t="shared" si="223"/>
        <v>#DIV/0!</v>
      </c>
    </row>
    <row r="394" spans="1:12" s="146" customFormat="1">
      <c r="A394" s="280" t="s">
        <v>53</v>
      </c>
      <c r="B394" s="296">
        <f t="shared" si="221"/>
        <v>0</v>
      </c>
      <c r="C394" s="330"/>
      <c r="D394" s="300">
        <f t="shared" si="222"/>
        <v>0</v>
      </c>
      <c r="E394" s="282" t="e">
        <f t="shared" si="223"/>
        <v>#DIV/0!</v>
      </c>
    </row>
    <row r="395" spans="1:12" s="146" customFormat="1">
      <c r="A395" s="280" t="s">
        <v>48</v>
      </c>
      <c r="B395" s="296">
        <f t="shared" si="221"/>
        <v>0</v>
      </c>
      <c r="C395" s="330"/>
      <c r="D395" s="300">
        <f t="shared" si="222"/>
        <v>0</v>
      </c>
      <c r="E395" s="282" t="e">
        <f t="shared" si="223"/>
        <v>#DIV/0!</v>
      </c>
    </row>
    <row r="396" spans="1:12" s="146" customFormat="1" ht="13" thickBot="1">
      <c r="A396" s="320" t="s">
        <v>112</v>
      </c>
      <c r="B396" s="307">
        <f t="shared" si="221"/>
        <v>0</v>
      </c>
      <c r="C396" s="307"/>
      <c r="D396" s="315">
        <f t="shared" si="222"/>
        <v>0</v>
      </c>
      <c r="E396" s="317" t="e">
        <f t="shared" si="223"/>
        <v>#DIV/0!</v>
      </c>
    </row>
    <row r="397" spans="1:12" s="146" customFormat="1" ht="13">
      <c r="A397" s="316" t="s">
        <v>8</v>
      </c>
      <c r="B397" s="310">
        <f>SUM(B391:B396)</f>
        <v>0</v>
      </c>
      <c r="C397" s="310">
        <f>SUM(C391:C396)</f>
        <v>0</v>
      </c>
      <c r="D397" s="293">
        <f t="shared" si="222"/>
        <v>0</v>
      </c>
      <c r="E397" s="290" t="e">
        <f>D397/B397</f>
        <v>#DIV/0!</v>
      </c>
    </row>
    <row r="398" spans="1:12" s="146" customFormat="1" ht="13.5" thickBot="1">
      <c r="A398" s="287" t="s">
        <v>221</v>
      </c>
    </row>
    <row r="399" spans="1:12" s="146" customFormat="1" ht="13.5" thickBot="1">
      <c r="B399" s="209"/>
      <c r="C399" s="209"/>
      <c r="D399" s="209"/>
      <c r="E399" s="209"/>
      <c r="F399" s="209"/>
      <c r="G399" s="209"/>
      <c r="H399" s="209"/>
      <c r="K399" s="292" t="s">
        <v>171</v>
      </c>
      <c r="L399" s="304" t="e">
        <f>$F$143</f>
        <v>#REF!</v>
      </c>
    </row>
    <row r="400" spans="1:12" s="146" customFormat="1" ht="13.5" thickBot="1">
      <c r="A400" s="287"/>
      <c r="B400" s="209"/>
      <c r="C400" s="209"/>
      <c r="D400" s="209"/>
      <c r="E400" s="209"/>
      <c r="F400" s="209"/>
      <c r="G400" s="209"/>
      <c r="H400" s="209"/>
      <c r="I400" s="209"/>
      <c r="J400" s="209"/>
      <c r="K400" s="292" t="s">
        <v>172</v>
      </c>
      <c r="L400" s="304" t="e">
        <f>$F$144</f>
        <v>#REF!</v>
      </c>
    </row>
    <row r="401" spans="1:12" s="146" customFormat="1" ht="35.25" customHeight="1">
      <c r="A401" s="541" t="s">
        <v>155</v>
      </c>
      <c r="B401" s="543" t="s">
        <v>157</v>
      </c>
      <c r="C401" s="543"/>
      <c r="D401" s="543" t="s">
        <v>158</v>
      </c>
      <c r="E401" s="545" t="s">
        <v>159</v>
      </c>
      <c r="F401" s="545"/>
      <c r="G401" s="545" t="s">
        <v>162</v>
      </c>
      <c r="H401" s="545"/>
      <c r="I401" s="545" t="s">
        <v>160</v>
      </c>
      <c r="J401" s="545"/>
      <c r="K401" s="545" t="s">
        <v>161</v>
      </c>
      <c r="L401" s="546"/>
    </row>
    <row r="402" spans="1:12" s="146" customFormat="1" ht="13">
      <c r="A402" s="542"/>
      <c r="B402" s="259" t="s">
        <v>170</v>
      </c>
      <c r="C402" s="259" t="s">
        <v>70</v>
      </c>
      <c r="D402" s="544"/>
      <c r="E402" s="259" t="s">
        <v>170</v>
      </c>
      <c r="F402" s="259" t="s">
        <v>70</v>
      </c>
      <c r="G402" s="259" t="s">
        <v>170</v>
      </c>
      <c r="H402" s="259" t="s">
        <v>70</v>
      </c>
      <c r="I402" s="259" t="s">
        <v>170</v>
      </c>
      <c r="J402" s="259" t="s">
        <v>70</v>
      </c>
      <c r="K402" s="259" t="s">
        <v>170</v>
      </c>
      <c r="L402" s="301" t="s">
        <v>70</v>
      </c>
    </row>
    <row r="403" spans="1:12" s="146" customFormat="1">
      <c r="A403" s="314" t="s">
        <v>1</v>
      </c>
      <c r="B403" s="300">
        <f>C371</f>
        <v>19223.5</v>
      </c>
      <c r="C403" s="300">
        <f>$F$258</f>
        <v>19481.25</v>
      </c>
      <c r="D403" s="284" t="s">
        <v>50</v>
      </c>
      <c r="E403" s="300">
        <f>F371</f>
        <v>151219359.99000001</v>
      </c>
      <c r="F403" s="300">
        <f>$F$259</f>
        <v>152437379.93000001</v>
      </c>
      <c r="G403" s="288" t="e">
        <f>E403*$L$399</f>
        <v>#REF!</v>
      </c>
      <c r="H403" s="288" t="e">
        <f>F403*$L$400</f>
        <v>#REF!</v>
      </c>
      <c r="I403" s="300">
        <f>E403/B403</f>
        <v>7866.3802111998339</v>
      </c>
      <c r="J403" s="300">
        <f>F403/C403</f>
        <v>7824.825405453963</v>
      </c>
      <c r="K403" s="300" t="e">
        <f>G403/B403</f>
        <v>#REF!</v>
      </c>
      <c r="L403" s="279" t="e">
        <f>H403/C403</f>
        <v>#REF!</v>
      </c>
    </row>
    <row r="404" spans="1:12" s="146" customFormat="1">
      <c r="A404" s="314" t="s">
        <v>76</v>
      </c>
      <c r="B404" s="300">
        <f t="shared" ref="B404:B409" si="224">C372</f>
        <v>2084.25</v>
      </c>
      <c r="C404" s="300">
        <f>$F$262</f>
        <v>2094.75</v>
      </c>
      <c r="D404" s="284" t="s">
        <v>50</v>
      </c>
      <c r="E404" s="300">
        <f t="shared" ref="E404:E409" si="225">F372</f>
        <v>58159693.82</v>
      </c>
      <c r="F404" s="300">
        <f>$F$263</f>
        <v>57918967.609999999</v>
      </c>
      <c r="G404" s="288" t="e">
        <f t="shared" ref="G404:G409" si="226">E404*$L$399</f>
        <v>#REF!</v>
      </c>
      <c r="H404" s="288" t="e">
        <f t="shared" ref="H404:H409" si="227">F404*$L$400</f>
        <v>#REF!</v>
      </c>
      <c r="I404" s="300">
        <f t="shared" ref="I404:I409" si="228">E404/B404</f>
        <v>27904.375108552238</v>
      </c>
      <c r="J404" s="300">
        <f t="shared" ref="J404:J409" si="229">F404/C404</f>
        <v>27649.584728487887</v>
      </c>
      <c r="K404" s="300" t="e">
        <f t="shared" ref="K404:K409" si="230">G404/B404</f>
        <v>#REF!</v>
      </c>
      <c r="L404" s="279" t="e">
        <f t="shared" ref="L404:L409" si="231">H404/C404</f>
        <v>#REF!</v>
      </c>
    </row>
    <row r="405" spans="1:12" s="146" customFormat="1">
      <c r="A405" s="314" t="s">
        <v>139</v>
      </c>
      <c r="B405" s="300">
        <f t="shared" si="224"/>
        <v>221</v>
      </c>
      <c r="C405" s="300">
        <f>$F$266</f>
        <v>215</v>
      </c>
      <c r="D405" s="284" t="s">
        <v>51</v>
      </c>
      <c r="E405" s="300">
        <f t="shared" si="225"/>
        <v>866278.25</v>
      </c>
      <c r="F405" s="303">
        <f>$F$268</f>
        <v>878372.38</v>
      </c>
      <c r="G405" s="288" t="e">
        <f t="shared" si="226"/>
        <v>#REF!</v>
      </c>
      <c r="H405" s="288" t="e">
        <f t="shared" si="227"/>
        <v>#REF!</v>
      </c>
      <c r="I405" s="300">
        <f t="shared" si="228"/>
        <v>3919.8110859728508</v>
      </c>
      <c r="J405" s="300">
        <f t="shared" si="229"/>
        <v>4085.4529302325582</v>
      </c>
      <c r="K405" s="300" t="e">
        <f t="shared" si="230"/>
        <v>#REF!</v>
      </c>
      <c r="L405" s="279" t="e">
        <f t="shared" si="231"/>
        <v>#REF!</v>
      </c>
    </row>
    <row r="406" spans="1:12" s="146" customFormat="1">
      <c r="A406" s="314" t="s">
        <v>53</v>
      </c>
      <c r="B406" s="300">
        <f t="shared" si="224"/>
        <v>6479.25</v>
      </c>
      <c r="C406" s="300">
        <f>$F$271</f>
        <v>6389.833333333333</v>
      </c>
      <c r="D406" s="284" t="s">
        <v>51</v>
      </c>
      <c r="E406" s="300">
        <f t="shared" si="225"/>
        <v>6381.3</v>
      </c>
      <c r="F406" s="303">
        <f>$F$273</f>
        <v>6225.79</v>
      </c>
      <c r="G406" s="288" t="e">
        <f t="shared" si="226"/>
        <v>#REF!</v>
      </c>
      <c r="H406" s="288" t="e">
        <f t="shared" si="227"/>
        <v>#REF!</v>
      </c>
      <c r="I406" s="300">
        <f t="shared" si="228"/>
        <v>0.98488250954971646</v>
      </c>
      <c r="J406" s="300">
        <f t="shared" si="229"/>
        <v>0.97432744724692877</v>
      </c>
      <c r="K406" s="300" t="e">
        <f t="shared" si="230"/>
        <v>#REF!</v>
      </c>
      <c r="L406" s="279" t="e">
        <f t="shared" si="231"/>
        <v>#REF!</v>
      </c>
    </row>
    <row r="407" spans="1:12" s="146" customFormat="1">
      <c r="A407" s="314" t="s">
        <v>48</v>
      </c>
      <c r="B407" s="300">
        <f t="shared" si="224"/>
        <v>36.583333333333336</v>
      </c>
      <c r="C407" s="300">
        <f>$F$276</f>
        <v>36</v>
      </c>
      <c r="D407" s="284" t="s">
        <v>51</v>
      </c>
      <c r="E407" s="300">
        <f t="shared" si="225"/>
        <v>264.19</v>
      </c>
      <c r="F407" s="303">
        <f>$F$278</f>
        <v>266.64</v>
      </c>
      <c r="G407" s="288" t="e">
        <f t="shared" si="226"/>
        <v>#REF!</v>
      </c>
      <c r="H407" s="288" t="e">
        <f t="shared" si="227"/>
        <v>#REF!</v>
      </c>
      <c r="I407" s="300">
        <f t="shared" si="228"/>
        <v>7.2215945330296121</v>
      </c>
      <c r="J407" s="300">
        <f t="shared" si="229"/>
        <v>7.4066666666666663</v>
      </c>
      <c r="K407" s="300" t="e">
        <f t="shared" si="230"/>
        <v>#REF!</v>
      </c>
      <c r="L407" s="279" t="e">
        <f t="shared" si="231"/>
        <v>#REF!</v>
      </c>
    </row>
    <row r="408" spans="1:12" s="146" customFormat="1">
      <c r="A408" s="314" t="s">
        <v>112</v>
      </c>
      <c r="B408" s="300">
        <f t="shared" si="224"/>
        <v>229</v>
      </c>
      <c r="C408" s="300">
        <f>$F$281</f>
        <v>338</v>
      </c>
      <c r="D408" s="284" t="s">
        <v>50</v>
      </c>
      <c r="E408" s="300">
        <f t="shared" si="225"/>
        <v>671397.98</v>
      </c>
      <c r="F408" s="303">
        <f>$F$282</f>
        <v>728876.85999999987</v>
      </c>
      <c r="G408" s="288" t="e">
        <f t="shared" si="226"/>
        <v>#REF!</v>
      </c>
      <c r="H408" s="288" t="e">
        <f t="shared" si="227"/>
        <v>#REF!</v>
      </c>
      <c r="I408" s="300">
        <f t="shared" si="228"/>
        <v>2931.8689082969431</v>
      </c>
      <c r="J408" s="300">
        <f t="shared" si="229"/>
        <v>2156.4404142011831</v>
      </c>
      <c r="K408" s="300" t="e">
        <f t="shared" si="230"/>
        <v>#REF!</v>
      </c>
      <c r="L408" s="279" t="e">
        <f t="shared" si="231"/>
        <v>#REF!</v>
      </c>
    </row>
    <row r="409" spans="1:12" s="146" customFormat="1" ht="13" thickBot="1">
      <c r="A409" s="286" t="s">
        <v>79</v>
      </c>
      <c r="B409" s="315">
        <f t="shared" si="224"/>
        <v>1</v>
      </c>
      <c r="C409" s="315">
        <f>$F$285</f>
        <v>1</v>
      </c>
      <c r="D409" s="291" t="s">
        <v>51</v>
      </c>
      <c r="E409" s="315">
        <f t="shared" si="225"/>
        <v>41219.25</v>
      </c>
      <c r="F409" s="309">
        <f>$F$287</f>
        <v>41848.720000000001</v>
      </c>
      <c r="G409" s="312" t="e">
        <f t="shared" si="226"/>
        <v>#REF!</v>
      </c>
      <c r="H409" s="312" t="e">
        <f t="shared" si="227"/>
        <v>#REF!</v>
      </c>
      <c r="I409" s="315">
        <f t="shared" si="228"/>
        <v>41219.25</v>
      </c>
      <c r="J409" s="315">
        <f t="shared" si="229"/>
        <v>41848.720000000001</v>
      </c>
      <c r="K409" s="315" t="e">
        <f t="shared" si="230"/>
        <v>#REF!</v>
      </c>
      <c r="L409" s="313" t="e">
        <f t="shared" si="231"/>
        <v>#REF!</v>
      </c>
    </row>
    <row r="410" spans="1:12" s="146" customFormat="1" ht="13.5" thickBot="1">
      <c r="A410" s="298" t="s">
        <v>8</v>
      </c>
      <c r="B410" s="285">
        <f>SUM(B403:B409)</f>
        <v>28274.583333333332</v>
      </c>
      <c r="C410" s="285">
        <f>SUM(C403:C409)</f>
        <v>28555.833333333332</v>
      </c>
      <c r="D410" s="297"/>
      <c r="E410" s="297"/>
      <c r="F410" s="297"/>
      <c r="G410" s="297"/>
      <c r="H410" s="297"/>
      <c r="I410" s="297"/>
      <c r="J410" s="297"/>
      <c r="K410" s="297"/>
      <c r="L410" s="297"/>
    </row>
    <row r="411" spans="1:12" s="146" customFormat="1" ht="13">
      <c r="A411" s="325" t="s">
        <v>156</v>
      </c>
      <c r="B411" s="302" t="s">
        <v>165</v>
      </c>
      <c r="C411" s="302" t="s">
        <v>164</v>
      </c>
      <c r="D411" s="326"/>
      <c r="E411" s="302" t="s">
        <v>159</v>
      </c>
      <c r="F411" s="302" t="s">
        <v>164</v>
      </c>
      <c r="G411" s="302" t="s">
        <v>159</v>
      </c>
      <c r="H411" s="302" t="s">
        <v>164</v>
      </c>
      <c r="I411" s="302" t="s">
        <v>166</v>
      </c>
      <c r="J411" s="302" t="s">
        <v>164</v>
      </c>
      <c r="K411" s="302" t="s">
        <v>166</v>
      </c>
      <c r="L411" s="327" t="s">
        <v>164</v>
      </c>
    </row>
    <row r="412" spans="1:12" s="146" customFormat="1">
      <c r="A412" s="314" t="s">
        <v>1</v>
      </c>
      <c r="B412" s="308">
        <f t="shared" ref="B412:B418" si="232">C403-B403</f>
        <v>257.75</v>
      </c>
      <c r="C412" s="305">
        <f t="shared" ref="C412:C419" si="233">B412/B403</f>
        <v>1.3408068249798424E-2</v>
      </c>
      <c r="D412" s="284" t="s">
        <v>50</v>
      </c>
      <c r="E412" s="308">
        <f>F403-E403</f>
        <v>1218019.9399999976</v>
      </c>
      <c r="F412" s="305">
        <f>E412/E403</f>
        <v>8.0546560974768325E-3</v>
      </c>
      <c r="G412" s="308" t="e">
        <f>H403-G403</f>
        <v>#REF!</v>
      </c>
      <c r="H412" s="305" t="e">
        <f>G412/G403</f>
        <v>#REF!</v>
      </c>
      <c r="I412" s="308">
        <f>J403-I403</f>
        <v>-41.554805745870908</v>
      </c>
      <c r="J412" s="305">
        <f t="shared" ref="J412:J418" si="234">I412/I403</f>
        <v>-5.2825829199950004E-3</v>
      </c>
      <c r="K412" s="308" t="e">
        <f>L403-K403</f>
        <v>#REF!</v>
      </c>
      <c r="L412" s="311" t="e">
        <f t="shared" ref="L412:L418" si="235">K412/K403</f>
        <v>#REF!</v>
      </c>
    </row>
    <row r="413" spans="1:12" s="146" customFormat="1">
      <c r="A413" s="314" t="s">
        <v>76</v>
      </c>
      <c r="B413" s="308">
        <f t="shared" si="232"/>
        <v>10.5</v>
      </c>
      <c r="C413" s="305">
        <f t="shared" si="233"/>
        <v>5.0377833753148613E-3</v>
      </c>
      <c r="D413" s="284" t="s">
        <v>50</v>
      </c>
      <c r="E413" s="308">
        <f t="shared" ref="E413" si="236">F404-E404</f>
        <v>-240726.21000000089</v>
      </c>
      <c r="F413" s="305">
        <f t="shared" ref="F413" si="237">E413/E404</f>
        <v>-4.1390556618993027E-3</v>
      </c>
      <c r="G413" s="308" t="e">
        <f t="shared" ref="G413" si="238">H404-G404</f>
        <v>#REF!</v>
      </c>
      <c r="H413" s="305" t="e">
        <f t="shared" ref="H413" si="239">G413/G404</f>
        <v>#REF!</v>
      </c>
      <c r="I413" s="308">
        <f t="shared" ref="I413" si="240">J404-I404</f>
        <v>-254.79038006435076</v>
      </c>
      <c r="J413" s="305">
        <f t="shared" si="234"/>
        <v>-9.1308398440451601E-3</v>
      </c>
      <c r="K413" s="308" t="e">
        <f t="shared" ref="K413" si="241">L404-K404</f>
        <v>#REF!</v>
      </c>
      <c r="L413" s="311" t="e">
        <f t="shared" si="235"/>
        <v>#REF!</v>
      </c>
    </row>
    <row r="414" spans="1:12" s="146" customFormat="1">
      <c r="A414" s="314" t="s">
        <v>139</v>
      </c>
      <c r="B414" s="308">
        <f t="shared" si="232"/>
        <v>-6</v>
      </c>
      <c r="C414" s="305">
        <f t="shared" si="233"/>
        <v>-2.7149321266968326E-2</v>
      </c>
      <c r="D414" s="284" t="s">
        <v>51</v>
      </c>
      <c r="E414" s="308">
        <f t="shared" ref="E414" si="242">F405-E405</f>
        <v>12094.130000000005</v>
      </c>
      <c r="F414" s="305">
        <f t="shared" ref="F414" si="243">E414/E405</f>
        <v>1.3961022338954032E-2</v>
      </c>
      <c r="G414" s="308" t="e">
        <f t="shared" ref="G414" si="244">H405-G405</f>
        <v>#REF!</v>
      </c>
      <c r="H414" s="305" t="e">
        <f t="shared" ref="H414" si="245">G414/G405</f>
        <v>#REF!</v>
      </c>
      <c r="I414" s="308">
        <f t="shared" ref="I414" si="246">J405-I405</f>
        <v>165.64184425970734</v>
      </c>
      <c r="J414" s="305">
        <f t="shared" si="234"/>
        <v>4.2257609008878289E-2</v>
      </c>
      <c r="K414" s="308" t="e">
        <f t="shared" ref="K414" si="247">L405-K405</f>
        <v>#REF!</v>
      </c>
      <c r="L414" s="311" t="e">
        <f t="shared" si="235"/>
        <v>#REF!</v>
      </c>
    </row>
    <row r="415" spans="1:12" s="146" customFormat="1">
      <c r="A415" s="314" t="s">
        <v>53</v>
      </c>
      <c r="B415" s="308">
        <f t="shared" si="232"/>
        <v>-89.41666666666697</v>
      </c>
      <c r="C415" s="305">
        <f t="shared" si="233"/>
        <v>-1.3800465588867071E-2</v>
      </c>
      <c r="D415" s="284" t="s">
        <v>51</v>
      </c>
      <c r="E415" s="308">
        <f t="shared" ref="E415" si="248">F406-E406</f>
        <v>-155.51000000000022</v>
      </c>
      <c r="F415" s="305">
        <f t="shared" ref="F415" si="249">E415/E406</f>
        <v>-2.436964254932384E-2</v>
      </c>
      <c r="G415" s="308" t="e">
        <f t="shared" ref="G415" si="250">H406-G406</f>
        <v>#REF!</v>
      </c>
      <c r="H415" s="305" t="e">
        <f t="shared" ref="H415" si="251">G415/G406</f>
        <v>#REF!</v>
      </c>
      <c r="I415" s="308">
        <f t="shared" ref="I415" si="252">J406-I406</f>
        <v>-1.0555062302787688E-2</v>
      </c>
      <c r="J415" s="305">
        <f t="shared" si="234"/>
        <v>-1.0717077621383906E-2</v>
      </c>
      <c r="K415" s="308" t="e">
        <f t="shared" ref="K415" si="253">L406-K406</f>
        <v>#REF!</v>
      </c>
      <c r="L415" s="311" t="e">
        <f t="shared" si="235"/>
        <v>#REF!</v>
      </c>
    </row>
    <row r="416" spans="1:12" s="146" customFormat="1">
      <c r="A416" s="314" t="s">
        <v>48</v>
      </c>
      <c r="B416" s="308">
        <f t="shared" si="232"/>
        <v>-0.5833333333333357</v>
      </c>
      <c r="C416" s="305">
        <f t="shared" si="233"/>
        <v>-1.5945330296127627E-2</v>
      </c>
      <c r="D416" s="284" t="s">
        <v>51</v>
      </c>
      <c r="E416" s="308">
        <f t="shared" ref="E416" si="254">F407-E407</f>
        <v>2.4499999999999886</v>
      </c>
      <c r="F416" s="305">
        <f t="shared" ref="F416" si="255">E416/E407</f>
        <v>9.2736288277375702E-3</v>
      </c>
      <c r="G416" s="308" t="e">
        <f t="shared" ref="G416" si="256">H407-G407</f>
        <v>#REF!</v>
      </c>
      <c r="H416" s="305" t="e">
        <f t="shared" ref="H416" si="257">G416/G407</f>
        <v>#REF!</v>
      </c>
      <c r="I416" s="308">
        <f t="shared" ref="I416" si="258">J407-I407</f>
        <v>0.18507213363705421</v>
      </c>
      <c r="J416" s="305">
        <f t="shared" si="234"/>
        <v>2.5627599665224148E-2</v>
      </c>
      <c r="K416" s="308" t="e">
        <f t="shared" ref="K416" si="259">L407-K407</f>
        <v>#REF!</v>
      </c>
      <c r="L416" s="311" t="e">
        <f t="shared" si="235"/>
        <v>#REF!</v>
      </c>
    </row>
    <row r="417" spans="1:12" s="146" customFormat="1">
      <c r="A417" s="314" t="s">
        <v>112</v>
      </c>
      <c r="B417" s="308">
        <f t="shared" si="232"/>
        <v>109</v>
      </c>
      <c r="C417" s="305">
        <f t="shared" si="233"/>
        <v>0.4759825327510917</v>
      </c>
      <c r="D417" s="284" t="s">
        <v>50</v>
      </c>
      <c r="E417" s="308">
        <f t="shared" ref="E417" si="260">F408-E408</f>
        <v>57478.879999999888</v>
      </c>
      <c r="F417" s="305">
        <f t="shared" ref="F417" si="261">E417/E408</f>
        <v>8.5610743124368491E-2</v>
      </c>
      <c r="G417" s="308" t="e">
        <f t="shared" ref="G417" si="262">H408-G408</f>
        <v>#REF!</v>
      </c>
      <c r="H417" s="305" t="e">
        <f t="shared" ref="H417" si="263">G417/G408</f>
        <v>#REF!</v>
      </c>
      <c r="I417" s="308">
        <f t="shared" ref="I417" si="264">J408-I408</f>
        <v>-775.42849409576002</v>
      </c>
      <c r="J417" s="305">
        <f t="shared" si="234"/>
        <v>-0.26448266220272071</v>
      </c>
      <c r="K417" s="308" t="e">
        <f t="shared" ref="K417" si="265">L408-K408</f>
        <v>#REF!</v>
      </c>
      <c r="L417" s="311" t="e">
        <f t="shared" si="235"/>
        <v>#REF!</v>
      </c>
    </row>
    <row r="418" spans="1:12" s="146" customFormat="1" ht="13" thickBot="1">
      <c r="A418" s="286" t="s">
        <v>79</v>
      </c>
      <c r="B418" s="289">
        <f t="shared" si="232"/>
        <v>0</v>
      </c>
      <c r="C418" s="299">
        <f t="shared" si="233"/>
        <v>0</v>
      </c>
      <c r="D418" s="291" t="s">
        <v>51</v>
      </c>
      <c r="E418" s="289">
        <f t="shared" ref="E418" si="266">F409-E409</f>
        <v>629.47000000000116</v>
      </c>
      <c r="F418" s="299">
        <f t="shared" ref="F418" si="267">E418/E409</f>
        <v>1.5271262820162938E-2</v>
      </c>
      <c r="G418" s="289" t="e">
        <f t="shared" ref="G418" si="268">H409-G409</f>
        <v>#REF!</v>
      </c>
      <c r="H418" s="299" t="e">
        <f t="shared" ref="H418" si="269">G418/G409</f>
        <v>#REF!</v>
      </c>
      <c r="I418" s="289">
        <f t="shared" ref="I418" si="270">J409-I409</f>
        <v>629.47000000000116</v>
      </c>
      <c r="J418" s="299">
        <f t="shared" si="234"/>
        <v>1.5271262820162938E-2</v>
      </c>
      <c r="K418" s="289" t="e">
        <f t="shared" ref="K418" si="271">L409-K409</f>
        <v>#REF!</v>
      </c>
      <c r="L418" s="319" t="e">
        <f t="shared" si="235"/>
        <v>#REF!</v>
      </c>
    </row>
    <row r="419" spans="1:12" s="146" customFormat="1" ht="13.5" thickBot="1">
      <c r="A419" s="321" t="s">
        <v>8</v>
      </c>
      <c r="B419" s="281">
        <f>SUM(B412:B417)</f>
        <v>281.24999999999966</v>
      </c>
      <c r="C419" s="322">
        <f t="shared" si="233"/>
        <v>9.9470961847359842E-3</v>
      </c>
      <c r="D419" s="209"/>
      <c r="E419" s="209"/>
      <c r="F419" s="209"/>
      <c r="G419" s="209"/>
      <c r="H419" s="209"/>
      <c r="I419" s="209"/>
      <c r="J419" s="209"/>
      <c r="K419" s="209"/>
      <c r="L419" s="209"/>
    </row>
    <row r="420" spans="1:12" s="146" customFormat="1"/>
    <row r="421" spans="1:12" s="146" customFormat="1" ht="13">
      <c r="A421" s="287" t="s">
        <v>222</v>
      </c>
      <c r="B421" s="209"/>
      <c r="C421" s="209"/>
      <c r="D421" s="209"/>
      <c r="E421" s="209"/>
    </row>
    <row r="422" spans="1:12" s="146" customFormat="1" ht="26">
      <c r="A422" s="295" t="s">
        <v>151</v>
      </c>
      <c r="B422" s="295" t="s">
        <v>70</v>
      </c>
      <c r="C422" s="295" t="s">
        <v>71</v>
      </c>
      <c r="D422" s="295" t="s">
        <v>153</v>
      </c>
      <c r="E422" s="295" t="s">
        <v>154</v>
      </c>
    </row>
    <row r="423" spans="1:12" s="146" customFormat="1">
      <c r="A423" s="280" t="s">
        <v>1</v>
      </c>
      <c r="B423" s="296">
        <f>C391</f>
        <v>0</v>
      </c>
      <c r="C423" s="296"/>
      <c r="D423" s="300">
        <f>C423-B423</f>
        <v>0</v>
      </c>
      <c r="E423" s="282" t="e">
        <f>D423/B423</f>
        <v>#DIV/0!</v>
      </c>
    </row>
    <row r="424" spans="1:12" s="146" customFormat="1">
      <c r="A424" s="280" t="s">
        <v>76</v>
      </c>
      <c r="B424" s="296">
        <f t="shared" ref="B424:B428" si="272">C392</f>
        <v>0</v>
      </c>
      <c r="C424" s="296"/>
      <c r="D424" s="300">
        <f t="shared" ref="D424:D429" si="273">C424-B424</f>
        <v>0</v>
      </c>
      <c r="E424" s="282" t="e">
        <f t="shared" ref="E424:E428" si="274">D424/B424</f>
        <v>#DIV/0!</v>
      </c>
    </row>
    <row r="425" spans="1:12" s="146" customFormat="1">
      <c r="A425" s="280" t="s">
        <v>139</v>
      </c>
      <c r="B425" s="296">
        <f t="shared" si="272"/>
        <v>0</v>
      </c>
      <c r="C425" s="296"/>
      <c r="D425" s="300">
        <f t="shared" si="273"/>
        <v>0</v>
      </c>
      <c r="E425" s="282" t="e">
        <f t="shared" si="274"/>
        <v>#DIV/0!</v>
      </c>
    </row>
    <row r="426" spans="1:12" s="146" customFormat="1">
      <c r="A426" s="280" t="s">
        <v>53</v>
      </c>
      <c r="B426" s="296">
        <f t="shared" si="272"/>
        <v>0</v>
      </c>
      <c r="C426" s="330"/>
      <c r="D426" s="300">
        <f t="shared" si="273"/>
        <v>0</v>
      </c>
      <c r="E426" s="282" t="e">
        <f t="shared" si="274"/>
        <v>#DIV/0!</v>
      </c>
    </row>
    <row r="427" spans="1:12" s="146" customFormat="1">
      <c r="A427" s="280" t="s">
        <v>48</v>
      </c>
      <c r="B427" s="296">
        <f t="shared" si="272"/>
        <v>0</v>
      </c>
      <c r="C427" s="330"/>
      <c r="D427" s="300">
        <f t="shared" si="273"/>
        <v>0</v>
      </c>
      <c r="E427" s="282" t="e">
        <f t="shared" si="274"/>
        <v>#DIV/0!</v>
      </c>
    </row>
    <row r="428" spans="1:12" s="146" customFormat="1" ht="13" thickBot="1">
      <c r="A428" s="320" t="s">
        <v>112</v>
      </c>
      <c r="B428" s="307">
        <f t="shared" si="272"/>
        <v>0</v>
      </c>
      <c r="C428" s="307"/>
      <c r="D428" s="315">
        <f t="shared" si="273"/>
        <v>0</v>
      </c>
      <c r="E428" s="317" t="e">
        <f t="shared" si="274"/>
        <v>#DIV/0!</v>
      </c>
    </row>
    <row r="429" spans="1:12" s="146" customFormat="1" ht="13">
      <c r="A429" s="316" t="s">
        <v>8</v>
      </c>
      <c r="B429" s="310">
        <f>SUM(B423:B428)</f>
        <v>0</v>
      </c>
      <c r="C429" s="310">
        <f>SUM(C423:C428)</f>
        <v>0</v>
      </c>
      <c r="D429" s="293">
        <f t="shared" si="273"/>
        <v>0</v>
      </c>
      <c r="E429" s="290" t="e">
        <f>D429/B429</f>
        <v>#DIV/0!</v>
      </c>
    </row>
    <row r="430" spans="1:12" s="146" customFormat="1" ht="13.5" thickBot="1">
      <c r="A430" s="287" t="s">
        <v>223</v>
      </c>
    </row>
    <row r="431" spans="1:12" s="146" customFormat="1" ht="13.5" thickBot="1">
      <c r="B431" s="209"/>
      <c r="C431" s="209"/>
      <c r="D431" s="209"/>
      <c r="E431" s="209"/>
      <c r="F431" s="209"/>
      <c r="G431" s="209"/>
      <c r="H431" s="209"/>
      <c r="I431" s="209"/>
      <c r="J431" s="209"/>
      <c r="K431" s="292" t="s">
        <v>172</v>
      </c>
      <c r="L431" s="304" t="e">
        <f>$F$144</f>
        <v>#REF!</v>
      </c>
    </row>
    <row r="432" spans="1:12" s="146" customFormat="1" ht="13.5" thickBot="1">
      <c r="A432" s="287"/>
      <c r="B432" s="209"/>
      <c r="C432" s="209"/>
      <c r="D432" s="209"/>
      <c r="E432" s="209"/>
      <c r="F432" s="209"/>
      <c r="G432" s="209"/>
      <c r="H432" s="209"/>
      <c r="I432" s="209"/>
      <c r="J432" s="209"/>
      <c r="K432" s="292" t="s">
        <v>173</v>
      </c>
      <c r="L432" s="304" t="e">
        <f>$F$145</f>
        <v>#REF!</v>
      </c>
    </row>
    <row r="433" spans="1:12" s="146" customFormat="1" ht="42" customHeight="1">
      <c r="A433" s="541" t="s">
        <v>155</v>
      </c>
      <c r="B433" s="543" t="s">
        <v>157</v>
      </c>
      <c r="C433" s="543"/>
      <c r="D433" s="543" t="s">
        <v>158</v>
      </c>
      <c r="E433" s="545" t="s">
        <v>159</v>
      </c>
      <c r="F433" s="545"/>
      <c r="G433" s="545" t="s">
        <v>162</v>
      </c>
      <c r="H433" s="545"/>
      <c r="I433" s="545" t="s">
        <v>160</v>
      </c>
      <c r="J433" s="545"/>
      <c r="K433" s="545" t="s">
        <v>161</v>
      </c>
      <c r="L433" s="546"/>
    </row>
    <row r="434" spans="1:12" s="146" customFormat="1" ht="13">
      <c r="A434" s="542"/>
      <c r="B434" s="259" t="s">
        <v>70</v>
      </c>
      <c r="C434" s="259" t="s">
        <v>71</v>
      </c>
      <c r="D434" s="544"/>
      <c r="E434" s="259" t="s">
        <v>70</v>
      </c>
      <c r="F434" s="259" t="s">
        <v>71</v>
      </c>
      <c r="G434" s="259" t="s">
        <v>70</v>
      </c>
      <c r="H434" s="259" t="s">
        <v>71</v>
      </c>
      <c r="I434" s="259" t="s">
        <v>70</v>
      </c>
      <c r="J434" s="259" t="s">
        <v>71</v>
      </c>
      <c r="K434" s="259" t="s">
        <v>70</v>
      </c>
      <c r="L434" s="301" t="s">
        <v>71</v>
      </c>
    </row>
    <row r="435" spans="1:12" s="146" customFormat="1">
      <c r="A435" s="314" t="s">
        <v>1</v>
      </c>
      <c r="B435" s="300">
        <f>C403</f>
        <v>19481.25</v>
      </c>
      <c r="C435" s="300">
        <f>$G$258</f>
        <v>19755.75</v>
      </c>
      <c r="D435" s="284" t="s">
        <v>50</v>
      </c>
      <c r="E435" s="300">
        <f>F403</f>
        <v>152437379.93000001</v>
      </c>
      <c r="F435" s="300">
        <f>$G$259</f>
        <v>153959247.71000001</v>
      </c>
      <c r="G435" s="288" t="e">
        <f>E435*$L$431</f>
        <v>#REF!</v>
      </c>
      <c r="H435" s="288" t="e">
        <f>F435*$L$432</f>
        <v>#REF!</v>
      </c>
      <c r="I435" s="300">
        <f>E435/B435</f>
        <v>7824.825405453963</v>
      </c>
      <c r="J435" s="300">
        <f>F435/C435</f>
        <v>7793.1360596282102</v>
      </c>
      <c r="K435" s="300" t="e">
        <f>G435/B435</f>
        <v>#REF!</v>
      </c>
      <c r="L435" s="279" t="e">
        <f>H435/C435</f>
        <v>#REF!</v>
      </c>
    </row>
    <row r="436" spans="1:12" s="146" customFormat="1">
      <c r="A436" s="314" t="s">
        <v>76</v>
      </c>
      <c r="B436" s="300">
        <f t="shared" ref="B436:B441" si="275">C404</f>
        <v>2094.75</v>
      </c>
      <c r="C436" s="300">
        <f>$G$262</f>
        <v>2107</v>
      </c>
      <c r="D436" s="284" t="s">
        <v>50</v>
      </c>
      <c r="E436" s="300">
        <f t="shared" ref="E436:E441" si="276">F404</f>
        <v>57918967.609999999</v>
      </c>
      <c r="F436" s="300">
        <f>$G$263</f>
        <v>61132366.780000001</v>
      </c>
      <c r="G436" s="288" t="e">
        <f t="shared" ref="G436:G441" si="277">E436*$L$431</f>
        <v>#REF!</v>
      </c>
      <c r="H436" s="288" t="e">
        <f t="shared" ref="H436:H441" si="278">F436*$L$432</f>
        <v>#REF!</v>
      </c>
      <c r="I436" s="300">
        <f t="shared" ref="I436:I441" si="279">E436/B436</f>
        <v>27649.584728487887</v>
      </c>
      <c r="J436" s="300">
        <f t="shared" ref="J436:J441" si="280">F436/C436</f>
        <v>29013.937721879451</v>
      </c>
      <c r="K436" s="300" t="e">
        <f t="shared" ref="K436:K441" si="281">G436/B436</f>
        <v>#REF!</v>
      </c>
      <c r="L436" s="279" t="e">
        <f t="shared" ref="L436:L441" si="282">H436/C436</f>
        <v>#REF!</v>
      </c>
    </row>
    <row r="437" spans="1:12" s="146" customFormat="1">
      <c r="A437" s="314" t="s">
        <v>139</v>
      </c>
      <c r="B437" s="300">
        <f t="shared" si="275"/>
        <v>215</v>
      </c>
      <c r="C437" s="300">
        <f>$G$266</f>
        <v>209</v>
      </c>
      <c r="D437" s="284" t="s">
        <v>51</v>
      </c>
      <c r="E437" s="300">
        <f t="shared" si="276"/>
        <v>878372.38</v>
      </c>
      <c r="F437" s="303">
        <f>$G$268</f>
        <v>881049.4</v>
      </c>
      <c r="G437" s="288" t="e">
        <f t="shared" si="277"/>
        <v>#REF!</v>
      </c>
      <c r="H437" s="288" t="e">
        <f t="shared" si="278"/>
        <v>#REF!</v>
      </c>
      <c r="I437" s="300">
        <f t="shared" si="279"/>
        <v>4085.4529302325582</v>
      </c>
      <c r="J437" s="300">
        <f t="shared" si="280"/>
        <v>4215.5473684210529</v>
      </c>
      <c r="K437" s="300" t="e">
        <f t="shared" si="281"/>
        <v>#REF!</v>
      </c>
      <c r="L437" s="279" t="e">
        <f t="shared" si="282"/>
        <v>#REF!</v>
      </c>
    </row>
    <row r="438" spans="1:12" s="146" customFormat="1">
      <c r="A438" s="314" t="s">
        <v>53</v>
      </c>
      <c r="B438" s="300">
        <f t="shared" si="275"/>
        <v>6389.833333333333</v>
      </c>
      <c r="C438" s="300">
        <f>$G$271</f>
        <v>6375.666666666667</v>
      </c>
      <c r="D438" s="284" t="s">
        <v>51</v>
      </c>
      <c r="E438" s="300">
        <f t="shared" si="276"/>
        <v>6225.79</v>
      </c>
      <c r="F438" s="303">
        <f>$G$273</f>
        <v>6244.71</v>
      </c>
      <c r="G438" s="288" t="e">
        <f t="shared" si="277"/>
        <v>#REF!</v>
      </c>
      <c r="H438" s="288" t="e">
        <f t="shared" si="278"/>
        <v>#REF!</v>
      </c>
      <c r="I438" s="300">
        <f t="shared" si="279"/>
        <v>0.97432744724692877</v>
      </c>
      <c r="J438" s="300">
        <f t="shared" si="280"/>
        <v>0.97945992575939766</v>
      </c>
      <c r="K438" s="300" t="e">
        <f t="shared" si="281"/>
        <v>#REF!</v>
      </c>
      <c r="L438" s="279" t="e">
        <f t="shared" si="282"/>
        <v>#REF!</v>
      </c>
    </row>
    <row r="439" spans="1:12" s="146" customFormat="1">
      <c r="A439" s="314" t="s">
        <v>48</v>
      </c>
      <c r="B439" s="300">
        <f t="shared" si="275"/>
        <v>36</v>
      </c>
      <c r="C439" s="300">
        <f>$G$276</f>
        <v>35.583333333333336</v>
      </c>
      <c r="D439" s="284" t="s">
        <v>51</v>
      </c>
      <c r="E439" s="300">
        <f t="shared" si="276"/>
        <v>266.64</v>
      </c>
      <c r="F439" s="303">
        <f>$G$278</f>
        <v>276.37</v>
      </c>
      <c r="G439" s="288" t="e">
        <f t="shared" si="277"/>
        <v>#REF!</v>
      </c>
      <c r="H439" s="288" t="e">
        <f t="shared" si="278"/>
        <v>#REF!</v>
      </c>
      <c r="I439" s="300">
        <f t="shared" si="279"/>
        <v>7.4066666666666663</v>
      </c>
      <c r="J439" s="300">
        <f t="shared" si="280"/>
        <v>7.766838407494145</v>
      </c>
      <c r="K439" s="300" t="e">
        <f t="shared" si="281"/>
        <v>#REF!</v>
      </c>
      <c r="L439" s="279" t="e">
        <f t="shared" si="282"/>
        <v>#REF!</v>
      </c>
    </row>
    <row r="440" spans="1:12" s="146" customFormat="1">
      <c r="A440" s="314" t="s">
        <v>112</v>
      </c>
      <c r="B440" s="300">
        <f t="shared" si="275"/>
        <v>338</v>
      </c>
      <c r="C440" s="300">
        <f>$G$281</f>
        <v>432.75</v>
      </c>
      <c r="D440" s="284" t="s">
        <v>50</v>
      </c>
      <c r="E440" s="300">
        <f t="shared" si="276"/>
        <v>728876.85999999987</v>
      </c>
      <c r="F440" s="303">
        <f>$G$282</f>
        <v>702388.04</v>
      </c>
      <c r="G440" s="288" t="e">
        <f t="shared" si="277"/>
        <v>#REF!</v>
      </c>
      <c r="H440" s="288" t="e">
        <f t="shared" si="278"/>
        <v>#REF!</v>
      </c>
      <c r="I440" s="300">
        <f t="shared" si="279"/>
        <v>2156.4404142011831</v>
      </c>
      <c r="J440" s="300">
        <f t="shared" si="280"/>
        <v>1623.0803928365108</v>
      </c>
      <c r="K440" s="300" t="e">
        <f t="shared" si="281"/>
        <v>#REF!</v>
      </c>
      <c r="L440" s="279" t="e">
        <f t="shared" si="282"/>
        <v>#REF!</v>
      </c>
    </row>
    <row r="441" spans="1:12" s="146" customFormat="1" ht="13" thickBot="1">
      <c r="A441" s="286" t="s">
        <v>79</v>
      </c>
      <c r="B441" s="315">
        <f t="shared" si="275"/>
        <v>1</v>
      </c>
      <c r="C441" s="315">
        <f>$G$285</f>
        <v>1</v>
      </c>
      <c r="D441" s="291" t="s">
        <v>51</v>
      </c>
      <c r="E441" s="315">
        <f t="shared" si="276"/>
        <v>41848.720000000001</v>
      </c>
      <c r="F441" s="309">
        <f>$G$287</f>
        <v>44237.86</v>
      </c>
      <c r="G441" s="312" t="e">
        <f t="shared" si="277"/>
        <v>#REF!</v>
      </c>
      <c r="H441" s="312" t="e">
        <f t="shared" si="278"/>
        <v>#REF!</v>
      </c>
      <c r="I441" s="315">
        <f t="shared" si="279"/>
        <v>41848.720000000001</v>
      </c>
      <c r="J441" s="315">
        <f t="shared" si="280"/>
        <v>44237.86</v>
      </c>
      <c r="K441" s="315" t="e">
        <f t="shared" si="281"/>
        <v>#REF!</v>
      </c>
      <c r="L441" s="313" t="e">
        <f t="shared" si="282"/>
        <v>#REF!</v>
      </c>
    </row>
    <row r="442" spans="1:12" s="146" customFormat="1" ht="13.5" thickBot="1">
      <c r="A442" s="298" t="s">
        <v>8</v>
      </c>
      <c r="B442" s="285">
        <f>SUM(B435:B441)</f>
        <v>28555.833333333332</v>
      </c>
      <c r="C442" s="285">
        <f>SUM(C435:C441)</f>
        <v>28916.75</v>
      </c>
      <c r="D442" s="297"/>
      <c r="E442" s="297"/>
      <c r="F442" s="297"/>
      <c r="G442" s="297"/>
      <c r="H442" s="297"/>
      <c r="I442" s="297"/>
      <c r="J442" s="297"/>
      <c r="K442" s="297"/>
      <c r="L442" s="297"/>
    </row>
    <row r="443" spans="1:12" s="146" customFormat="1" ht="13">
      <c r="A443" s="325" t="s">
        <v>156</v>
      </c>
      <c r="B443" s="302" t="s">
        <v>165</v>
      </c>
      <c r="C443" s="302" t="s">
        <v>164</v>
      </c>
      <c r="D443" s="326"/>
      <c r="E443" s="302" t="s">
        <v>159</v>
      </c>
      <c r="F443" s="302" t="s">
        <v>164</v>
      </c>
      <c r="G443" s="302" t="s">
        <v>159</v>
      </c>
      <c r="H443" s="302" t="s">
        <v>164</v>
      </c>
      <c r="I443" s="302" t="s">
        <v>166</v>
      </c>
      <c r="J443" s="302" t="s">
        <v>164</v>
      </c>
      <c r="K443" s="302" t="s">
        <v>166</v>
      </c>
      <c r="L443" s="327" t="s">
        <v>164</v>
      </c>
    </row>
    <row r="444" spans="1:12" s="146" customFormat="1">
      <c r="A444" s="314" t="s">
        <v>1</v>
      </c>
      <c r="B444" s="308">
        <f t="shared" ref="B444:B450" si="283">C435-B435</f>
        <v>274.5</v>
      </c>
      <c r="C444" s="305">
        <f t="shared" ref="C444:C451" si="284">B444/B435</f>
        <v>1.4090471607314727E-2</v>
      </c>
      <c r="D444" s="284" t="s">
        <v>50</v>
      </c>
      <c r="E444" s="308">
        <f>F435-E435</f>
        <v>1521867.7800000012</v>
      </c>
      <c r="F444" s="305">
        <f>E444/E435</f>
        <v>9.983560336046516E-3</v>
      </c>
      <c r="G444" s="308" t="e">
        <f>H435-G435</f>
        <v>#REF!</v>
      </c>
      <c r="H444" s="305" t="e">
        <f>G444/G435</f>
        <v>#REF!</v>
      </c>
      <c r="I444" s="308">
        <f>J435-I435</f>
        <v>-31.689345825752753</v>
      </c>
      <c r="J444" s="305">
        <f t="shared" ref="J444:J450" si="285">I444/I435</f>
        <v>-4.0498470168631538E-3</v>
      </c>
      <c r="K444" s="308" t="e">
        <f>L435-K435</f>
        <v>#REF!</v>
      </c>
      <c r="L444" s="311" t="e">
        <f t="shared" ref="L444:L450" si="286">K444/K435</f>
        <v>#REF!</v>
      </c>
    </row>
    <row r="445" spans="1:12" s="146" customFormat="1">
      <c r="A445" s="314" t="s">
        <v>76</v>
      </c>
      <c r="B445" s="308">
        <f t="shared" si="283"/>
        <v>12.25</v>
      </c>
      <c r="C445" s="305">
        <f t="shared" si="284"/>
        <v>5.8479532163742687E-3</v>
      </c>
      <c r="D445" s="284" t="s">
        <v>50</v>
      </c>
      <c r="E445" s="308">
        <f t="shared" ref="E445" si="287">F436-E436</f>
        <v>3213399.1700000018</v>
      </c>
      <c r="F445" s="305">
        <f t="shared" ref="F445" si="288">E445/E436</f>
        <v>5.5480946960891488E-2</v>
      </c>
      <c r="G445" s="308" t="e">
        <f t="shared" ref="G445" si="289">H436-G436</f>
        <v>#REF!</v>
      </c>
      <c r="H445" s="305" t="e">
        <f t="shared" ref="H445" si="290">G445/G436</f>
        <v>#REF!</v>
      </c>
      <c r="I445" s="308">
        <f t="shared" ref="I445" si="291">J436-I436</f>
        <v>1364.3529933915634</v>
      </c>
      <c r="J445" s="305">
        <f t="shared" si="285"/>
        <v>4.9344429827397909E-2</v>
      </c>
      <c r="K445" s="308" t="e">
        <f t="shared" ref="K445" si="292">L436-K436</f>
        <v>#REF!</v>
      </c>
      <c r="L445" s="311" t="e">
        <f t="shared" si="286"/>
        <v>#REF!</v>
      </c>
    </row>
    <row r="446" spans="1:12" s="146" customFormat="1">
      <c r="A446" s="314" t="s">
        <v>139</v>
      </c>
      <c r="B446" s="308">
        <f t="shared" si="283"/>
        <v>-6</v>
      </c>
      <c r="C446" s="305">
        <f t="shared" si="284"/>
        <v>-2.7906976744186046E-2</v>
      </c>
      <c r="D446" s="284" t="s">
        <v>51</v>
      </c>
      <c r="E446" s="308">
        <f t="shared" ref="E446" si="293">F437-E437</f>
        <v>2677.0200000000186</v>
      </c>
      <c r="F446" s="305">
        <f t="shared" ref="F446" si="294">E446/E437</f>
        <v>3.047705120236156E-3</v>
      </c>
      <c r="G446" s="308" t="e">
        <f t="shared" ref="G446" si="295">H437-G437</f>
        <v>#REF!</v>
      </c>
      <c r="H446" s="305" t="e">
        <f t="shared" ref="H446" si="296">G446/G437</f>
        <v>#REF!</v>
      </c>
      <c r="I446" s="308">
        <f t="shared" ref="I446" si="297">J437-I437</f>
        <v>130.09443818849468</v>
      </c>
      <c r="J446" s="305">
        <f t="shared" si="285"/>
        <v>3.1843333018424777E-2</v>
      </c>
      <c r="K446" s="308" t="e">
        <f t="shared" ref="K446" si="298">L437-K437</f>
        <v>#REF!</v>
      </c>
      <c r="L446" s="311" t="e">
        <f t="shared" si="286"/>
        <v>#REF!</v>
      </c>
    </row>
    <row r="447" spans="1:12" s="146" customFormat="1">
      <c r="A447" s="314" t="s">
        <v>53</v>
      </c>
      <c r="B447" s="308">
        <f t="shared" si="283"/>
        <v>-14.16666666666606</v>
      </c>
      <c r="C447" s="305">
        <f t="shared" si="284"/>
        <v>-2.2170635645164549E-3</v>
      </c>
      <c r="D447" s="284" t="s">
        <v>51</v>
      </c>
      <c r="E447" s="308">
        <f t="shared" ref="E447" si="299">F438-E438</f>
        <v>18.920000000000073</v>
      </c>
      <c r="F447" s="305">
        <f t="shared" ref="F447" si="300">E447/E438</f>
        <v>3.0389717610134733E-3</v>
      </c>
      <c r="G447" s="308" t="e">
        <f t="shared" ref="G447" si="301">H438-G438</f>
        <v>#REF!</v>
      </c>
      <c r="H447" s="305" t="e">
        <f t="shared" ref="H447" si="302">G447/G438</f>
        <v>#REF!</v>
      </c>
      <c r="I447" s="308">
        <f t="shared" ref="I447" si="303">J438-I438</f>
        <v>5.1324785124688965E-3</v>
      </c>
      <c r="J447" s="305">
        <f t="shared" si="285"/>
        <v>5.2677141827126893E-3</v>
      </c>
      <c r="K447" s="308" t="e">
        <f t="shared" ref="K447" si="304">L438-K438</f>
        <v>#REF!</v>
      </c>
      <c r="L447" s="311" t="e">
        <f t="shared" si="286"/>
        <v>#REF!</v>
      </c>
    </row>
    <row r="448" spans="1:12" s="146" customFormat="1">
      <c r="A448" s="314" t="s">
        <v>48</v>
      </c>
      <c r="B448" s="308">
        <f t="shared" si="283"/>
        <v>-0.4166666666666643</v>
      </c>
      <c r="C448" s="305">
        <f t="shared" si="284"/>
        <v>-1.1574074074074008E-2</v>
      </c>
      <c r="D448" s="284" t="s">
        <v>51</v>
      </c>
      <c r="E448" s="308">
        <f t="shared" ref="E448" si="305">F439-E439</f>
        <v>9.7300000000000182</v>
      </c>
      <c r="F448" s="305">
        <f t="shared" ref="F448" si="306">E448/E439</f>
        <v>3.649114911491156E-2</v>
      </c>
      <c r="G448" s="308" t="e">
        <f t="shared" ref="G448" si="307">H439-G439</f>
        <v>#REF!</v>
      </c>
      <c r="H448" s="305" t="e">
        <f t="shared" ref="H448" si="308">G448/G439</f>
        <v>#REF!</v>
      </c>
      <c r="I448" s="308">
        <f t="shared" ref="I448" si="309">J439-I439</f>
        <v>0.36017174082747871</v>
      </c>
      <c r="J448" s="305">
        <f t="shared" si="285"/>
        <v>4.8628047816491278E-2</v>
      </c>
      <c r="K448" s="308" t="e">
        <f t="shared" ref="K448" si="310">L439-K439</f>
        <v>#REF!</v>
      </c>
      <c r="L448" s="311" t="e">
        <f t="shared" si="286"/>
        <v>#REF!</v>
      </c>
    </row>
    <row r="449" spans="1:12" s="146" customFormat="1">
      <c r="A449" s="314" t="s">
        <v>112</v>
      </c>
      <c r="B449" s="308">
        <f t="shared" si="283"/>
        <v>94.75</v>
      </c>
      <c r="C449" s="305">
        <f t="shared" si="284"/>
        <v>0.28032544378698226</v>
      </c>
      <c r="D449" s="284" t="s">
        <v>50</v>
      </c>
      <c r="E449" s="308">
        <f t="shared" ref="E449" si="311">F440-E440</f>
        <v>-26488.819999999832</v>
      </c>
      <c r="F449" s="305">
        <f t="shared" ref="F449" si="312">E449/E440</f>
        <v>-3.6341968655720307E-2</v>
      </c>
      <c r="G449" s="308" t="e">
        <f t="shared" ref="G449" si="313">H440-G440</f>
        <v>#REF!</v>
      </c>
      <c r="H449" s="305" t="e">
        <f t="shared" ref="H449" si="314">G449/G440</f>
        <v>#REF!</v>
      </c>
      <c r="I449" s="308">
        <f t="shared" ref="I449" si="315">J440-I440</f>
        <v>-533.36002136467232</v>
      </c>
      <c r="J449" s="305">
        <f t="shared" si="285"/>
        <v>-0.24733353068892772</v>
      </c>
      <c r="K449" s="308" t="e">
        <f t="shared" ref="K449" si="316">L440-K440</f>
        <v>#REF!</v>
      </c>
      <c r="L449" s="311" t="e">
        <f t="shared" si="286"/>
        <v>#REF!</v>
      </c>
    </row>
    <row r="450" spans="1:12" s="146" customFormat="1" ht="13" thickBot="1">
      <c r="A450" s="286" t="s">
        <v>79</v>
      </c>
      <c r="B450" s="289">
        <f t="shared" si="283"/>
        <v>0</v>
      </c>
      <c r="C450" s="299">
        <f t="shared" si="284"/>
        <v>0</v>
      </c>
      <c r="D450" s="291" t="s">
        <v>51</v>
      </c>
      <c r="E450" s="289">
        <f t="shared" ref="E450" si="317">F441-E441</f>
        <v>2389.1399999999994</v>
      </c>
      <c r="F450" s="299">
        <f t="shared" ref="F450" si="318">E450/E441</f>
        <v>5.7089918162371495E-2</v>
      </c>
      <c r="G450" s="289" t="e">
        <f t="shared" ref="G450" si="319">H441-G441</f>
        <v>#REF!</v>
      </c>
      <c r="H450" s="299" t="e">
        <f t="shared" ref="H450" si="320">G450/G441</f>
        <v>#REF!</v>
      </c>
      <c r="I450" s="289">
        <f t="shared" ref="I450" si="321">J441-I441</f>
        <v>2389.1399999999994</v>
      </c>
      <c r="J450" s="299">
        <f t="shared" si="285"/>
        <v>5.7089918162371495E-2</v>
      </c>
      <c r="K450" s="289" t="e">
        <f t="shared" ref="K450" si="322">L441-K441</f>
        <v>#REF!</v>
      </c>
      <c r="L450" s="319" t="e">
        <f t="shared" si="286"/>
        <v>#REF!</v>
      </c>
    </row>
    <row r="451" spans="1:12" s="146" customFormat="1" ht="13.5" thickBot="1">
      <c r="A451" s="321" t="s">
        <v>8</v>
      </c>
      <c r="B451" s="281">
        <f>SUM(B444:B449)</f>
        <v>360.91666666666725</v>
      </c>
      <c r="C451" s="322">
        <f t="shared" si="284"/>
        <v>1.263898211106898E-2</v>
      </c>
      <c r="D451" s="209"/>
      <c r="E451" s="209"/>
      <c r="F451" s="209"/>
      <c r="G451" s="209"/>
      <c r="H451" s="209"/>
      <c r="I451" s="209"/>
      <c r="J451" s="209"/>
      <c r="K451" s="209"/>
      <c r="L451" s="209"/>
    </row>
    <row r="452" spans="1:12" s="146" customFormat="1"/>
    <row r="453" spans="1:12" s="146" customFormat="1" ht="13">
      <c r="A453" s="287" t="s">
        <v>224</v>
      </c>
      <c r="B453" s="209"/>
      <c r="C453" s="209"/>
      <c r="D453" s="209"/>
      <c r="E453" s="209"/>
    </row>
    <row r="454" spans="1:12" s="146" customFormat="1" ht="26">
      <c r="A454" s="295" t="s">
        <v>151</v>
      </c>
      <c r="B454" s="295" t="s">
        <v>71</v>
      </c>
      <c r="C454" s="295" t="s">
        <v>72</v>
      </c>
      <c r="D454" s="295" t="s">
        <v>153</v>
      </c>
      <c r="E454" s="295" t="s">
        <v>154</v>
      </c>
    </row>
    <row r="455" spans="1:12" s="146" customFormat="1">
      <c r="A455" s="280" t="s">
        <v>1</v>
      </c>
      <c r="B455" s="296">
        <f>C423</f>
        <v>0</v>
      </c>
      <c r="C455" s="296"/>
      <c r="D455" s="300">
        <f>C455-B455</f>
        <v>0</v>
      </c>
      <c r="E455" s="282" t="e">
        <f>D455/B455</f>
        <v>#DIV/0!</v>
      </c>
    </row>
    <row r="456" spans="1:12" s="146" customFormat="1">
      <c r="A456" s="280" t="s">
        <v>76</v>
      </c>
      <c r="B456" s="296">
        <f t="shared" ref="B456:B460" si="323">C424</f>
        <v>0</v>
      </c>
      <c r="C456" s="296"/>
      <c r="D456" s="300">
        <f t="shared" ref="D456:D461" si="324">C456-B456</f>
        <v>0</v>
      </c>
      <c r="E456" s="282" t="e">
        <f t="shared" ref="E456:E460" si="325">D456/B456</f>
        <v>#DIV/0!</v>
      </c>
    </row>
    <row r="457" spans="1:12" s="146" customFormat="1">
      <c r="A457" s="280" t="s">
        <v>139</v>
      </c>
      <c r="B457" s="296">
        <f t="shared" si="323"/>
        <v>0</v>
      </c>
      <c r="C457" s="296"/>
      <c r="D457" s="300">
        <f t="shared" si="324"/>
        <v>0</v>
      </c>
      <c r="E457" s="282" t="e">
        <f t="shared" si="325"/>
        <v>#DIV/0!</v>
      </c>
    </row>
    <row r="458" spans="1:12" s="146" customFormat="1">
      <c r="A458" s="280" t="s">
        <v>53</v>
      </c>
      <c r="B458" s="296">
        <f t="shared" si="323"/>
        <v>0</v>
      </c>
      <c r="C458" s="332"/>
      <c r="D458" s="300">
        <f t="shared" si="324"/>
        <v>0</v>
      </c>
      <c r="E458" s="282" t="e">
        <f t="shared" si="325"/>
        <v>#DIV/0!</v>
      </c>
    </row>
    <row r="459" spans="1:12" s="146" customFormat="1">
      <c r="A459" s="280" t="s">
        <v>48</v>
      </c>
      <c r="B459" s="296">
        <f t="shared" si="323"/>
        <v>0</v>
      </c>
      <c r="C459" s="332"/>
      <c r="D459" s="300">
        <f t="shared" si="324"/>
        <v>0</v>
      </c>
      <c r="E459" s="282" t="e">
        <f t="shared" si="325"/>
        <v>#DIV/0!</v>
      </c>
    </row>
    <row r="460" spans="1:12" s="146" customFormat="1" ht="13" thickBot="1">
      <c r="A460" s="320" t="s">
        <v>112</v>
      </c>
      <c r="B460" s="307">
        <f t="shared" si="323"/>
        <v>0</v>
      </c>
      <c r="C460" s="307"/>
      <c r="D460" s="315">
        <f t="shared" si="324"/>
        <v>0</v>
      </c>
      <c r="E460" s="317" t="e">
        <f t="shared" si="325"/>
        <v>#DIV/0!</v>
      </c>
    </row>
    <row r="461" spans="1:12" s="146" customFormat="1" ht="13">
      <c r="A461" s="316" t="s">
        <v>8</v>
      </c>
      <c r="B461" s="310">
        <f>SUM(B455:B460)</f>
        <v>0</v>
      </c>
      <c r="C461" s="310">
        <f>SUM(C455:C460)</f>
        <v>0</v>
      </c>
      <c r="D461" s="293">
        <f t="shared" si="324"/>
        <v>0</v>
      </c>
      <c r="E461" s="290" t="e">
        <f>D461/B461</f>
        <v>#DIV/0!</v>
      </c>
    </row>
    <row r="462" spans="1:12" s="146" customFormat="1" ht="13.5" thickBot="1">
      <c r="A462" s="287" t="s">
        <v>225</v>
      </c>
    </row>
    <row r="463" spans="1:12" s="146" customFormat="1" ht="13.5" thickBot="1">
      <c r="B463" s="209"/>
      <c r="C463" s="209"/>
      <c r="D463" s="209"/>
      <c r="E463" s="209"/>
      <c r="F463" s="209"/>
      <c r="G463" s="209"/>
      <c r="H463" s="209"/>
      <c r="I463" s="209"/>
      <c r="J463" s="209"/>
      <c r="K463" s="292" t="s">
        <v>173</v>
      </c>
      <c r="L463" s="304" t="e">
        <f>$F$145</f>
        <v>#REF!</v>
      </c>
    </row>
    <row r="464" spans="1:12" s="146" customFormat="1" ht="13.5" thickBot="1">
      <c r="A464" s="287"/>
      <c r="B464" s="209"/>
      <c r="C464" s="209"/>
      <c r="D464" s="209"/>
      <c r="E464" s="209"/>
      <c r="F464" s="209"/>
      <c r="G464" s="209"/>
      <c r="H464" s="209"/>
      <c r="I464" s="209"/>
      <c r="J464" s="209"/>
      <c r="K464" s="292" t="s">
        <v>174</v>
      </c>
      <c r="L464" s="304" t="e">
        <f>$F$146</f>
        <v>#REF!</v>
      </c>
    </row>
    <row r="465" spans="1:12" s="146" customFormat="1" ht="42" customHeight="1">
      <c r="A465" s="541" t="s">
        <v>155</v>
      </c>
      <c r="B465" s="543" t="s">
        <v>157</v>
      </c>
      <c r="C465" s="543"/>
      <c r="D465" s="543" t="s">
        <v>158</v>
      </c>
      <c r="E465" s="545" t="s">
        <v>159</v>
      </c>
      <c r="F465" s="545"/>
      <c r="G465" s="545" t="s">
        <v>162</v>
      </c>
      <c r="H465" s="545"/>
      <c r="I465" s="545" t="s">
        <v>160</v>
      </c>
      <c r="J465" s="545"/>
      <c r="K465" s="545" t="s">
        <v>161</v>
      </c>
      <c r="L465" s="546"/>
    </row>
    <row r="466" spans="1:12" s="146" customFormat="1" ht="13">
      <c r="A466" s="542"/>
      <c r="B466" s="259" t="s">
        <v>71</v>
      </c>
      <c r="C466" s="259" t="s">
        <v>72</v>
      </c>
      <c r="D466" s="544"/>
      <c r="E466" s="259" t="s">
        <v>71</v>
      </c>
      <c r="F466" s="259" t="s">
        <v>72</v>
      </c>
      <c r="G466" s="259" t="s">
        <v>71</v>
      </c>
      <c r="H466" s="259" t="s">
        <v>72</v>
      </c>
      <c r="I466" s="259" t="s">
        <v>71</v>
      </c>
      <c r="J466" s="259" t="s">
        <v>72</v>
      </c>
      <c r="K466" s="259" t="s">
        <v>71</v>
      </c>
      <c r="L466" s="301" t="s">
        <v>72</v>
      </c>
    </row>
    <row r="467" spans="1:12" s="146" customFormat="1">
      <c r="A467" s="314" t="s">
        <v>1</v>
      </c>
      <c r="B467" s="300">
        <f>C435</f>
        <v>19755.75</v>
      </c>
      <c r="C467" s="300">
        <f>$H$258</f>
        <v>20059.166666666668</v>
      </c>
      <c r="D467" s="284" t="s">
        <v>50</v>
      </c>
      <c r="E467" s="300">
        <f>F435</f>
        <v>153959247.71000001</v>
      </c>
      <c r="F467" s="300">
        <f>$H$259</f>
        <v>149185943.39000002</v>
      </c>
      <c r="G467" s="288" t="e">
        <f>E467*$L$463</f>
        <v>#REF!</v>
      </c>
      <c r="H467" s="288" t="e">
        <f>F467*$L$464</f>
        <v>#REF!</v>
      </c>
      <c r="I467" s="300">
        <f>E467/B467</f>
        <v>7793.1360596282102</v>
      </c>
      <c r="J467" s="300">
        <f>F467/C467</f>
        <v>7437.295171284949</v>
      </c>
      <c r="K467" s="300" t="e">
        <f>G467/B467</f>
        <v>#REF!</v>
      </c>
      <c r="L467" s="279" t="e">
        <f>H467/C467</f>
        <v>#REF!</v>
      </c>
    </row>
    <row r="468" spans="1:12" s="146" customFormat="1">
      <c r="A468" s="314" t="s">
        <v>76</v>
      </c>
      <c r="B468" s="300">
        <f t="shared" ref="B468:B473" si="326">C436</f>
        <v>2107</v>
      </c>
      <c r="C468" s="300">
        <f>$H$262</f>
        <v>2125.3333333333335</v>
      </c>
      <c r="D468" s="284" t="s">
        <v>50</v>
      </c>
      <c r="E468" s="300">
        <f t="shared" ref="E468:E473" si="327">F436</f>
        <v>61132366.780000001</v>
      </c>
      <c r="F468" s="300">
        <f>$H$263</f>
        <v>61400428.430000007</v>
      </c>
      <c r="G468" s="288" t="e">
        <f t="shared" ref="G468:G473" si="328">E468*$L$463</f>
        <v>#REF!</v>
      </c>
      <c r="H468" s="288" t="e">
        <f t="shared" ref="H468:H473" si="329">F468*$L$464</f>
        <v>#REF!</v>
      </c>
      <c r="I468" s="300">
        <f t="shared" ref="I468:I473" si="330">E468/B468</f>
        <v>29013.937721879451</v>
      </c>
      <c r="J468" s="300">
        <f t="shared" ref="J468:J473" si="331">F468/C468</f>
        <v>28889.787529799247</v>
      </c>
      <c r="K468" s="300" t="e">
        <f t="shared" ref="K468:K473" si="332">G468/B468</f>
        <v>#REF!</v>
      </c>
      <c r="L468" s="279" t="e">
        <f t="shared" ref="L468:L473" si="333">H468/C468</f>
        <v>#REF!</v>
      </c>
    </row>
    <row r="469" spans="1:12" s="146" customFormat="1">
      <c r="A469" s="314" t="s">
        <v>139</v>
      </c>
      <c r="B469" s="300">
        <f t="shared" si="326"/>
        <v>209</v>
      </c>
      <c r="C469" s="300">
        <f>$H$266</f>
        <v>209.5</v>
      </c>
      <c r="D469" s="284" t="s">
        <v>51</v>
      </c>
      <c r="E469" s="300">
        <f t="shared" si="327"/>
        <v>881049.4</v>
      </c>
      <c r="F469" s="303">
        <f>$H$268</f>
        <v>876527.05999999994</v>
      </c>
      <c r="G469" s="288" t="e">
        <f t="shared" si="328"/>
        <v>#REF!</v>
      </c>
      <c r="H469" s="288" t="e">
        <f t="shared" si="329"/>
        <v>#REF!</v>
      </c>
      <c r="I469" s="300">
        <f t="shared" si="330"/>
        <v>4215.5473684210529</v>
      </c>
      <c r="J469" s="300">
        <f t="shared" si="331"/>
        <v>4183.9000477326963</v>
      </c>
      <c r="K469" s="300" t="e">
        <f t="shared" si="332"/>
        <v>#REF!</v>
      </c>
      <c r="L469" s="279" t="e">
        <f t="shared" si="333"/>
        <v>#REF!</v>
      </c>
    </row>
    <row r="470" spans="1:12" s="146" customFormat="1">
      <c r="A470" s="314" t="s">
        <v>53</v>
      </c>
      <c r="B470" s="300">
        <f t="shared" si="326"/>
        <v>6375.666666666667</v>
      </c>
      <c r="C470" s="300">
        <f>$H$271</f>
        <v>6399.5</v>
      </c>
      <c r="D470" s="284" t="s">
        <v>51</v>
      </c>
      <c r="E470" s="300">
        <f t="shared" si="327"/>
        <v>6244.71</v>
      </c>
      <c r="F470" s="303">
        <f>$H$273</f>
        <v>5749.3499999999995</v>
      </c>
      <c r="G470" s="288" t="e">
        <f t="shared" si="328"/>
        <v>#REF!</v>
      </c>
      <c r="H470" s="288" t="e">
        <f t="shared" si="329"/>
        <v>#REF!</v>
      </c>
      <c r="I470" s="300">
        <f t="shared" si="330"/>
        <v>0.97945992575939766</v>
      </c>
      <c r="J470" s="300">
        <f t="shared" si="331"/>
        <v>0.89840612547855292</v>
      </c>
      <c r="K470" s="300" t="e">
        <f t="shared" si="332"/>
        <v>#REF!</v>
      </c>
      <c r="L470" s="279" t="e">
        <f t="shared" si="333"/>
        <v>#REF!</v>
      </c>
    </row>
    <row r="471" spans="1:12" s="146" customFormat="1">
      <c r="A471" s="314" t="s">
        <v>48</v>
      </c>
      <c r="B471" s="300">
        <f t="shared" si="326"/>
        <v>35.583333333333336</v>
      </c>
      <c r="C471" s="300">
        <f>$H$276</f>
        <v>36</v>
      </c>
      <c r="D471" s="284" t="s">
        <v>51</v>
      </c>
      <c r="E471" s="300">
        <f t="shared" si="327"/>
        <v>276.37</v>
      </c>
      <c r="F471" s="303">
        <f>$H$278</f>
        <v>279.17725000000002</v>
      </c>
      <c r="G471" s="288" t="e">
        <f t="shared" si="328"/>
        <v>#REF!</v>
      </c>
      <c r="H471" s="288" t="e">
        <f t="shared" si="329"/>
        <v>#REF!</v>
      </c>
      <c r="I471" s="300">
        <f t="shared" si="330"/>
        <v>7.766838407494145</v>
      </c>
      <c r="J471" s="300">
        <f t="shared" si="331"/>
        <v>7.7549236111111117</v>
      </c>
      <c r="K471" s="300" t="e">
        <f t="shared" si="332"/>
        <v>#REF!</v>
      </c>
      <c r="L471" s="279" t="e">
        <f t="shared" si="333"/>
        <v>#REF!</v>
      </c>
    </row>
    <row r="472" spans="1:12" s="146" customFormat="1">
      <c r="A472" s="314" t="s">
        <v>112</v>
      </c>
      <c r="B472" s="300">
        <f t="shared" si="326"/>
        <v>432.75</v>
      </c>
      <c r="C472" s="300">
        <f>$H$281</f>
        <v>434.58333333333331</v>
      </c>
      <c r="D472" s="284" t="s">
        <v>50</v>
      </c>
      <c r="E472" s="300">
        <f t="shared" si="327"/>
        <v>702388.04</v>
      </c>
      <c r="F472" s="303">
        <f>$H$282</f>
        <v>702928.12</v>
      </c>
      <c r="G472" s="288" t="e">
        <f t="shared" si="328"/>
        <v>#REF!</v>
      </c>
      <c r="H472" s="288" t="e">
        <f t="shared" si="329"/>
        <v>#REF!</v>
      </c>
      <c r="I472" s="300">
        <f t="shared" si="330"/>
        <v>1623.0803928365108</v>
      </c>
      <c r="J472" s="300">
        <f t="shared" si="331"/>
        <v>1617.4760191754556</v>
      </c>
      <c r="K472" s="300" t="e">
        <f t="shared" si="332"/>
        <v>#REF!</v>
      </c>
      <c r="L472" s="279" t="e">
        <f t="shared" si="333"/>
        <v>#REF!</v>
      </c>
    </row>
    <row r="473" spans="1:12" s="146" customFormat="1" ht="13" thickBot="1">
      <c r="A473" s="286" t="s">
        <v>79</v>
      </c>
      <c r="B473" s="315">
        <f t="shared" si="326"/>
        <v>1</v>
      </c>
      <c r="C473" s="315">
        <f>$H$285</f>
        <v>1</v>
      </c>
      <c r="D473" s="291" t="s">
        <v>51</v>
      </c>
      <c r="E473" s="315">
        <f t="shared" si="327"/>
        <v>44237.86</v>
      </c>
      <c r="F473" s="309">
        <f>$H$287</f>
        <v>43002</v>
      </c>
      <c r="G473" s="312" t="e">
        <f t="shared" si="328"/>
        <v>#REF!</v>
      </c>
      <c r="H473" s="312" t="e">
        <f t="shared" si="329"/>
        <v>#REF!</v>
      </c>
      <c r="I473" s="315">
        <f t="shared" si="330"/>
        <v>44237.86</v>
      </c>
      <c r="J473" s="315">
        <f t="shared" si="331"/>
        <v>43002</v>
      </c>
      <c r="K473" s="315" t="e">
        <f t="shared" si="332"/>
        <v>#REF!</v>
      </c>
      <c r="L473" s="313" t="e">
        <f t="shared" si="333"/>
        <v>#REF!</v>
      </c>
    </row>
    <row r="474" spans="1:12" s="146" customFormat="1" ht="13.5" thickBot="1">
      <c r="A474" s="298" t="s">
        <v>8</v>
      </c>
      <c r="B474" s="285">
        <f>SUM(B467:B473)</f>
        <v>28916.75</v>
      </c>
      <c r="C474" s="285">
        <f>SUM(C467:C473)</f>
        <v>29265.083333333332</v>
      </c>
      <c r="D474" s="297"/>
      <c r="E474" s="297"/>
      <c r="F474" s="297"/>
      <c r="G474" s="297"/>
      <c r="H474" s="297"/>
      <c r="I474" s="297"/>
      <c r="J474" s="297"/>
      <c r="K474" s="297"/>
      <c r="L474" s="297"/>
    </row>
    <row r="475" spans="1:12" s="146" customFormat="1" ht="13">
      <c r="A475" s="325" t="s">
        <v>156</v>
      </c>
      <c r="B475" s="302" t="s">
        <v>165</v>
      </c>
      <c r="C475" s="302" t="s">
        <v>164</v>
      </c>
      <c r="D475" s="326"/>
      <c r="E475" s="302" t="s">
        <v>159</v>
      </c>
      <c r="F475" s="302" t="s">
        <v>164</v>
      </c>
      <c r="G475" s="302" t="s">
        <v>159</v>
      </c>
      <c r="H475" s="302" t="s">
        <v>164</v>
      </c>
      <c r="I475" s="302" t="s">
        <v>166</v>
      </c>
      <c r="J475" s="302" t="s">
        <v>164</v>
      </c>
      <c r="K475" s="302" t="s">
        <v>166</v>
      </c>
      <c r="L475" s="327" t="s">
        <v>164</v>
      </c>
    </row>
    <row r="476" spans="1:12" s="146" customFormat="1">
      <c r="A476" s="314" t="s">
        <v>1</v>
      </c>
      <c r="B476" s="308">
        <f t="shared" ref="B476:B482" si="334">C467-B467</f>
        <v>303.41666666666788</v>
      </c>
      <c r="C476" s="305">
        <f t="shared" ref="C476:C483" si="335">B476/B467</f>
        <v>1.5358397766051295E-2</v>
      </c>
      <c r="D476" s="284" t="s">
        <v>50</v>
      </c>
      <c r="E476" s="308">
        <f>F467-E467</f>
        <v>-4773304.3199999928</v>
      </c>
      <c r="F476" s="305">
        <f>E476/E467</f>
        <v>-3.1003686956116216E-2</v>
      </c>
      <c r="G476" s="308" t="e">
        <f>H467-G467</f>
        <v>#REF!</v>
      </c>
      <c r="H476" s="305" t="e">
        <f>G476/G467</f>
        <v>#REF!</v>
      </c>
      <c r="I476" s="308">
        <f>J467-I467</f>
        <v>-355.84088834326121</v>
      </c>
      <c r="J476" s="305">
        <f t="shared" ref="J476:J482" si="336">I476/I467</f>
        <v>-4.5660807872541807E-2</v>
      </c>
      <c r="K476" s="308" t="e">
        <f>L467-K467</f>
        <v>#REF!</v>
      </c>
      <c r="L476" s="311" t="e">
        <f t="shared" ref="L476:L482" si="337">K476/K467</f>
        <v>#REF!</v>
      </c>
    </row>
    <row r="477" spans="1:12" s="146" customFormat="1">
      <c r="A477" s="314" t="s">
        <v>76</v>
      </c>
      <c r="B477" s="308">
        <f t="shared" si="334"/>
        <v>18.333333333333485</v>
      </c>
      <c r="C477" s="305">
        <f t="shared" si="335"/>
        <v>8.7011548805569459E-3</v>
      </c>
      <c r="D477" s="284" t="s">
        <v>50</v>
      </c>
      <c r="E477" s="308">
        <f t="shared" ref="E477" si="338">F468-E468</f>
        <v>268061.65000000596</v>
      </c>
      <c r="F477" s="305">
        <f t="shared" ref="F477" si="339">E477/E468</f>
        <v>4.384938194274276E-3</v>
      </c>
      <c r="G477" s="308" t="e">
        <f t="shared" ref="G477" si="340">H468-G468</f>
        <v>#REF!</v>
      </c>
      <c r="H477" s="305" t="e">
        <f t="shared" ref="H477" si="341">G477/G468</f>
        <v>#REF!</v>
      </c>
      <c r="I477" s="308">
        <f t="shared" ref="I477" si="342">J468-I468</f>
        <v>-124.15019208020385</v>
      </c>
      <c r="J477" s="305">
        <f t="shared" si="336"/>
        <v>-4.2789845787316906E-3</v>
      </c>
      <c r="K477" s="308" t="e">
        <f t="shared" ref="K477" si="343">L468-K468</f>
        <v>#REF!</v>
      </c>
      <c r="L477" s="311" t="e">
        <f t="shared" si="337"/>
        <v>#REF!</v>
      </c>
    </row>
    <row r="478" spans="1:12" s="146" customFormat="1">
      <c r="A478" s="314" t="s">
        <v>139</v>
      </c>
      <c r="B478" s="308">
        <f t="shared" si="334"/>
        <v>0.5</v>
      </c>
      <c r="C478" s="305">
        <f t="shared" si="335"/>
        <v>2.3923444976076554E-3</v>
      </c>
      <c r="D478" s="284" t="s">
        <v>51</v>
      </c>
      <c r="E478" s="308">
        <f t="shared" ref="E478" si="344">F469-E469</f>
        <v>-4522.3400000000838</v>
      </c>
      <c r="F478" s="305">
        <f t="shared" ref="F478" si="345">E478/E469</f>
        <v>-5.1329017419455523E-3</v>
      </c>
      <c r="G478" s="308" t="e">
        <f t="shared" ref="G478" si="346">H469-G469</f>
        <v>#REF!</v>
      </c>
      <c r="H478" s="305" t="e">
        <f t="shared" ref="H478" si="347">G478/G469</f>
        <v>#REF!</v>
      </c>
      <c r="I478" s="308">
        <f t="shared" ref="I478" si="348">J469-I469</f>
        <v>-31.647320688356558</v>
      </c>
      <c r="J478" s="305">
        <f t="shared" si="336"/>
        <v>-7.5072862246617729E-3</v>
      </c>
      <c r="K478" s="308" t="e">
        <f t="shared" ref="K478" si="349">L469-K469</f>
        <v>#REF!</v>
      </c>
      <c r="L478" s="311" t="e">
        <f t="shared" si="337"/>
        <v>#REF!</v>
      </c>
    </row>
    <row r="479" spans="1:12" s="146" customFormat="1">
      <c r="A479" s="314" t="s">
        <v>53</v>
      </c>
      <c r="B479" s="308">
        <f t="shared" si="334"/>
        <v>23.83333333333303</v>
      </c>
      <c r="C479" s="305">
        <f t="shared" si="335"/>
        <v>3.7381711716421334E-3</v>
      </c>
      <c r="D479" s="284" t="s">
        <v>51</v>
      </c>
      <c r="E479" s="308">
        <f t="shared" ref="E479" si="350">F470-E470</f>
        <v>-495.36000000000058</v>
      </c>
      <c r="F479" s="305">
        <f t="shared" ref="F479" si="351">E479/E470</f>
        <v>-7.9324740460325713E-2</v>
      </c>
      <c r="G479" s="308" t="e">
        <f t="shared" ref="G479" si="352">H470-G470</f>
        <v>#REF!</v>
      </c>
      <c r="H479" s="305" t="e">
        <f t="shared" ref="H479" si="353">G479/G470</f>
        <v>#REF!</v>
      </c>
      <c r="I479" s="308">
        <f t="shared" ref="I479" si="354">J470-I470</f>
        <v>-8.1053800280844746E-2</v>
      </c>
      <c r="J479" s="305">
        <f t="shared" si="336"/>
        <v>-8.2753564642271488E-2</v>
      </c>
      <c r="K479" s="308" t="e">
        <f t="shared" ref="K479" si="355">L470-K470</f>
        <v>#REF!</v>
      </c>
      <c r="L479" s="311" t="e">
        <f t="shared" si="337"/>
        <v>#REF!</v>
      </c>
    </row>
    <row r="480" spans="1:12" s="146" customFormat="1">
      <c r="A480" s="314" t="s">
        <v>48</v>
      </c>
      <c r="B480" s="308">
        <f t="shared" si="334"/>
        <v>0.4166666666666643</v>
      </c>
      <c r="C480" s="305">
        <f t="shared" si="335"/>
        <v>1.1709601873536233E-2</v>
      </c>
      <c r="D480" s="284" t="s">
        <v>51</v>
      </c>
      <c r="E480" s="308">
        <f t="shared" ref="E480" si="356">F471-E471</f>
        <v>2.8072500000000105</v>
      </c>
      <c r="F480" s="305">
        <f t="shared" ref="F480" si="357">E480/E471</f>
        <v>1.0157578608387344E-2</v>
      </c>
      <c r="G480" s="308" t="e">
        <f t="shared" ref="G480" si="358">H471-G471</f>
        <v>#REF!</v>
      </c>
      <c r="H480" s="305" t="e">
        <f t="shared" ref="H480" si="359">G480/G471</f>
        <v>#REF!</v>
      </c>
      <c r="I480" s="308">
        <f t="shared" ref="I480" si="360">J471-I471</f>
        <v>-1.1914796383033277E-2</v>
      </c>
      <c r="J480" s="305">
        <f t="shared" si="336"/>
        <v>-1.5340600329133678E-3</v>
      </c>
      <c r="K480" s="308" t="e">
        <f t="shared" ref="K480" si="361">L471-K471</f>
        <v>#REF!</v>
      </c>
      <c r="L480" s="311" t="e">
        <f t="shared" si="337"/>
        <v>#REF!</v>
      </c>
    </row>
    <row r="481" spans="1:12" s="146" customFormat="1">
      <c r="A481" s="314" t="s">
        <v>112</v>
      </c>
      <c r="B481" s="308">
        <f t="shared" si="334"/>
        <v>1.8333333333333144</v>
      </c>
      <c r="C481" s="305">
        <f t="shared" si="335"/>
        <v>4.2364721740804495E-3</v>
      </c>
      <c r="D481" s="284" t="s">
        <v>50</v>
      </c>
      <c r="E481" s="308">
        <f t="shared" ref="E481" si="362">F472-E472</f>
        <v>540.07999999995809</v>
      </c>
      <c r="F481" s="305">
        <f t="shared" ref="F481" si="363">E481/E472</f>
        <v>7.689196985756734E-4</v>
      </c>
      <c r="G481" s="308" t="e">
        <f t="shared" ref="G481" si="364">H472-G472</f>
        <v>#REF!</v>
      </c>
      <c r="H481" s="305" t="e">
        <f t="shared" ref="H481" si="365">G481/G472</f>
        <v>#REF!</v>
      </c>
      <c r="I481" s="308">
        <f t="shared" ref="I481" si="366">J472-I472</f>
        <v>-5.604373661055206</v>
      </c>
      <c r="J481" s="305">
        <f t="shared" si="336"/>
        <v>-3.4529242579666363E-3</v>
      </c>
      <c r="K481" s="308" t="e">
        <f t="shared" ref="K481" si="367">L472-K472</f>
        <v>#REF!</v>
      </c>
      <c r="L481" s="311" t="e">
        <f t="shared" si="337"/>
        <v>#REF!</v>
      </c>
    </row>
    <row r="482" spans="1:12" s="146" customFormat="1" ht="13" thickBot="1">
      <c r="A482" s="286" t="s">
        <v>79</v>
      </c>
      <c r="B482" s="289">
        <f t="shared" si="334"/>
        <v>0</v>
      </c>
      <c r="C482" s="299">
        <f t="shared" si="335"/>
        <v>0</v>
      </c>
      <c r="D482" s="291" t="s">
        <v>51</v>
      </c>
      <c r="E482" s="289">
        <f t="shared" ref="E482" si="368">F473-E473</f>
        <v>-1235.8600000000006</v>
      </c>
      <c r="F482" s="299">
        <f t="shared" ref="F482" si="369">E482/E473</f>
        <v>-2.7936703990654174E-2</v>
      </c>
      <c r="G482" s="289" t="e">
        <f t="shared" ref="G482" si="370">H473-G473</f>
        <v>#REF!</v>
      </c>
      <c r="H482" s="299" t="e">
        <f t="shared" ref="H482" si="371">G482/G473</f>
        <v>#REF!</v>
      </c>
      <c r="I482" s="289">
        <f t="shared" ref="I482" si="372">J473-I473</f>
        <v>-1235.8600000000006</v>
      </c>
      <c r="J482" s="299">
        <f t="shared" si="336"/>
        <v>-2.7936703990654174E-2</v>
      </c>
      <c r="K482" s="289" t="e">
        <f t="shared" ref="K482" si="373">L473-K473</f>
        <v>#REF!</v>
      </c>
      <c r="L482" s="319" t="e">
        <f t="shared" si="337"/>
        <v>#REF!</v>
      </c>
    </row>
    <row r="483" spans="1:12" s="146" customFormat="1" ht="13.5" thickBot="1">
      <c r="A483" s="321" t="s">
        <v>8</v>
      </c>
      <c r="B483" s="281">
        <f>SUM(B476:B481)</f>
        <v>348.33333333333439</v>
      </c>
      <c r="C483" s="322">
        <f t="shared" si="335"/>
        <v>1.2046074795173538E-2</v>
      </c>
      <c r="D483" s="209"/>
      <c r="E483" s="209"/>
      <c r="F483" s="209"/>
      <c r="G483" s="209"/>
      <c r="H483" s="209"/>
      <c r="I483" s="209"/>
      <c r="J483" s="209"/>
      <c r="K483" s="209"/>
      <c r="L483" s="209"/>
    </row>
    <row r="484" spans="1:12" s="146" customFormat="1" ht="14.5" customHeight="1"/>
    <row r="485" spans="1:12" s="146" customFormat="1" ht="13">
      <c r="A485" s="287" t="s">
        <v>226</v>
      </c>
      <c r="B485" s="209"/>
      <c r="C485" s="209"/>
      <c r="D485" s="209"/>
      <c r="E485" s="209"/>
    </row>
    <row r="486" spans="1:12" s="146" customFormat="1" ht="26">
      <c r="A486" s="295" t="s">
        <v>151</v>
      </c>
      <c r="B486" s="295" t="s">
        <v>72</v>
      </c>
      <c r="C486" s="295" t="s">
        <v>73</v>
      </c>
      <c r="D486" s="295" t="s">
        <v>153</v>
      </c>
      <c r="E486" s="295" t="s">
        <v>154</v>
      </c>
    </row>
    <row r="487" spans="1:12" s="146" customFormat="1">
      <c r="A487" s="280" t="s">
        <v>1</v>
      </c>
      <c r="B487" s="296">
        <f>C455</f>
        <v>0</v>
      </c>
      <c r="C487" s="296">
        <f>'Load Forecast Summary'!Q16</f>
        <v>7833721.4166022707</v>
      </c>
      <c r="D487" s="300">
        <f>C487-B487</f>
        <v>7833721.4166022707</v>
      </c>
      <c r="E487" s="282" t="e">
        <f>D487/B487</f>
        <v>#DIV/0!</v>
      </c>
    </row>
    <row r="488" spans="1:12" s="146" customFormat="1">
      <c r="A488" s="280" t="s">
        <v>76</v>
      </c>
      <c r="B488" s="296">
        <f t="shared" ref="B488:B492" si="374">C456</f>
        <v>0</v>
      </c>
      <c r="C488" s="296">
        <f>'Load Forecast Summary'!Q20</f>
        <v>2078906.7936971723</v>
      </c>
      <c r="D488" s="300">
        <f t="shared" ref="D488:D493" si="375">C488-B488</f>
        <v>2078906.7936971723</v>
      </c>
      <c r="E488" s="282" t="e">
        <f t="shared" ref="E488:E492" si="376">D488/B488</f>
        <v>#DIV/0!</v>
      </c>
    </row>
    <row r="489" spans="1:12" s="146" customFormat="1">
      <c r="A489" s="280" t="s">
        <v>139</v>
      </c>
      <c r="B489" s="296">
        <f t="shared" si="374"/>
        <v>0</v>
      </c>
      <c r="C489" s="296">
        <f>'Load Forecast Summary'!Q25+'Load Forecast Summary'!Q43</f>
        <v>3520744.6236794782</v>
      </c>
      <c r="D489" s="300">
        <f t="shared" si="375"/>
        <v>3520744.6236794782</v>
      </c>
      <c r="E489" s="282" t="e">
        <f t="shared" si="376"/>
        <v>#DIV/0!</v>
      </c>
    </row>
    <row r="490" spans="1:12" s="146" customFormat="1">
      <c r="A490" s="280" t="s">
        <v>53</v>
      </c>
      <c r="B490" s="296">
        <f t="shared" si="374"/>
        <v>0</v>
      </c>
      <c r="C490" s="332">
        <f>'Load Forecast Summary'!Q34</f>
        <v>126082.42079487866</v>
      </c>
      <c r="D490" s="300">
        <f t="shared" si="375"/>
        <v>126082.42079487866</v>
      </c>
      <c r="E490" s="282" t="e">
        <f t="shared" si="376"/>
        <v>#DIV/0!</v>
      </c>
    </row>
    <row r="491" spans="1:12" s="146" customFormat="1">
      <c r="A491" s="280" t="s">
        <v>48</v>
      </c>
      <c r="B491" s="296">
        <f t="shared" si="374"/>
        <v>0</v>
      </c>
      <c r="C491" s="332">
        <f>'Load Forecast Summary'!Q29</f>
        <v>4999.8707923391694</v>
      </c>
      <c r="D491" s="300">
        <f t="shared" si="375"/>
        <v>4999.8707923391694</v>
      </c>
      <c r="E491" s="282" t="e">
        <f t="shared" si="376"/>
        <v>#DIV/0!</v>
      </c>
    </row>
    <row r="492" spans="1:12" s="146" customFormat="1" ht="13" thickBot="1">
      <c r="A492" s="320" t="s">
        <v>112</v>
      </c>
      <c r="B492" s="307">
        <f t="shared" si="374"/>
        <v>0</v>
      </c>
      <c r="C492" s="307">
        <f>'Load Forecast Summary'!Q39</f>
        <v>57472.151223864064</v>
      </c>
      <c r="D492" s="315">
        <f t="shared" si="375"/>
        <v>57472.151223864064</v>
      </c>
      <c r="E492" s="317" t="e">
        <f t="shared" si="376"/>
        <v>#DIV/0!</v>
      </c>
    </row>
    <row r="493" spans="1:12" s="146" customFormat="1" ht="13">
      <c r="A493" s="316" t="s">
        <v>8</v>
      </c>
      <c r="B493" s="310">
        <f>SUM(B487:B492)</f>
        <v>0</v>
      </c>
      <c r="C493" s="310">
        <f>SUM(C487:C492)</f>
        <v>13621927.276790002</v>
      </c>
      <c r="D493" s="293">
        <f t="shared" si="375"/>
        <v>13621927.276790002</v>
      </c>
      <c r="E493" s="290" t="e">
        <f>D493/B493</f>
        <v>#DIV/0!</v>
      </c>
    </row>
    <row r="494" spans="1:12" s="146" customFormat="1"/>
    <row r="495" spans="1:12" s="146" customFormat="1" ht="13.5" thickBot="1">
      <c r="A495" s="287" t="s">
        <v>227</v>
      </c>
      <c r="B495" s="209"/>
      <c r="C495" s="209"/>
      <c r="D495" s="209"/>
      <c r="E495" s="209"/>
      <c r="F495" s="209"/>
      <c r="G495" s="209"/>
      <c r="H495" s="331"/>
      <c r="I495" s="331"/>
      <c r="J495" s="331"/>
      <c r="K495" s="331"/>
      <c r="L495" s="331"/>
    </row>
    <row r="496" spans="1:12" s="146" customFormat="1" ht="13.5" thickBot="1">
      <c r="A496" s="287"/>
      <c r="B496" s="209"/>
      <c r="C496" s="209"/>
      <c r="D496" s="209"/>
      <c r="E496" s="209"/>
      <c r="F496" s="209"/>
      <c r="G496" s="209"/>
      <c r="H496" s="209"/>
      <c r="I496" s="209"/>
      <c r="J496" s="209"/>
      <c r="K496" s="292" t="s">
        <v>174</v>
      </c>
      <c r="L496" s="304" t="e">
        <f>$F$146</f>
        <v>#REF!</v>
      </c>
    </row>
    <row r="497" spans="1:12" s="146" customFormat="1" ht="42.75" customHeight="1">
      <c r="A497" s="541" t="s">
        <v>155</v>
      </c>
      <c r="B497" s="543" t="s">
        <v>157</v>
      </c>
      <c r="C497" s="543"/>
      <c r="D497" s="543" t="s">
        <v>158</v>
      </c>
      <c r="E497" s="545" t="s">
        <v>159</v>
      </c>
      <c r="F497" s="545"/>
      <c r="G497" s="545" t="s">
        <v>162</v>
      </c>
      <c r="H497" s="545"/>
      <c r="I497" s="545" t="s">
        <v>160</v>
      </c>
      <c r="J497" s="545"/>
      <c r="K497" s="545" t="s">
        <v>161</v>
      </c>
      <c r="L497" s="546"/>
    </row>
    <row r="498" spans="1:12" s="146" customFormat="1" ht="13">
      <c r="A498" s="542"/>
      <c r="B498" s="259" t="s">
        <v>72</v>
      </c>
      <c r="C498" s="259" t="s">
        <v>73</v>
      </c>
      <c r="D498" s="544"/>
      <c r="E498" s="259" t="s">
        <v>72</v>
      </c>
      <c r="F498" s="259" t="s">
        <v>73</v>
      </c>
      <c r="G498" s="259" t="s">
        <v>72</v>
      </c>
      <c r="H498" s="259" t="s">
        <v>73</v>
      </c>
      <c r="I498" s="259" t="s">
        <v>72</v>
      </c>
      <c r="J498" s="259" t="s">
        <v>73</v>
      </c>
      <c r="K498" s="259" t="s">
        <v>72</v>
      </c>
      <c r="L498" s="259" t="s">
        <v>73</v>
      </c>
    </row>
    <row r="499" spans="1:12" s="146" customFormat="1">
      <c r="A499" s="314" t="s">
        <v>1</v>
      </c>
      <c r="B499" s="300">
        <f>C467</f>
        <v>20059.166666666668</v>
      </c>
      <c r="C499" s="300">
        <f>$I$258</f>
        <v>20298.822078675039</v>
      </c>
      <c r="D499" s="284" t="s">
        <v>50</v>
      </c>
      <c r="E499" s="300">
        <f>F467</f>
        <v>149185943.39000002</v>
      </c>
      <c r="F499" s="300">
        <f>$I$259</f>
        <v>152472685.65594769</v>
      </c>
      <c r="G499" s="288" t="e">
        <f>E499*$L$496</f>
        <v>#REF!</v>
      </c>
      <c r="H499" s="288">
        <f>F499</f>
        <v>152472685.65594769</v>
      </c>
      <c r="I499" s="300">
        <f>E499/B499</f>
        <v>7437.295171284949</v>
      </c>
      <c r="J499" s="300">
        <f>F499/C499</f>
        <v>7511.4055911711312</v>
      </c>
      <c r="K499" s="300" t="e">
        <f>G499/B499</f>
        <v>#REF!</v>
      </c>
      <c r="L499" s="279">
        <f>H499/C499</f>
        <v>7511.4055911711312</v>
      </c>
    </row>
    <row r="500" spans="1:12" s="146" customFormat="1">
      <c r="A500" s="314" t="s">
        <v>76</v>
      </c>
      <c r="B500" s="300">
        <f t="shared" ref="B500:B505" si="377">C468</f>
        <v>2125.3333333333335</v>
      </c>
      <c r="C500" s="300">
        <f>$I$262</f>
        <v>2135.8188607007673</v>
      </c>
      <c r="D500" s="284" t="s">
        <v>50</v>
      </c>
      <c r="E500" s="300">
        <f t="shared" ref="E500:E505" si="378">F468</f>
        <v>61400428.430000007</v>
      </c>
      <c r="F500" s="300">
        <f>$I$263</f>
        <v>62318208.529231258</v>
      </c>
      <c r="G500" s="288" t="e">
        <f t="shared" ref="G500:G505" si="379">E500*$L$496</f>
        <v>#REF!</v>
      </c>
      <c r="H500" s="288">
        <f t="shared" ref="H500:H505" si="380">F500</f>
        <v>62318208.529231258</v>
      </c>
      <c r="I500" s="300">
        <f t="shared" ref="I500:I505" si="381">E500/B500</f>
        <v>28889.787529799247</v>
      </c>
      <c r="J500" s="300">
        <f t="shared" ref="J500:J505" si="382">F500/C500</f>
        <v>29177.665613826681</v>
      </c>
      <c r="K500" s="300" t="e">
        <f t="shared" ref="K500:K505" si="383">G500/B500</f>
        <v>#REF!</v>
      </c>
      <c r="L500" s="279">
        <f t="shared" ref="L500:L505" si="384">H500/C500</f>
        <v>29177.665613826681</v>
      </c>
    </row>
    <row r="501" spans="1:12" s="146" customFormat="1">
      <c r="A501" s="314" t="s">
        <v>139</v>
      </c>
      <c r="B501" s="300">
        <f t="shared" si="377"/>
        <v>209.5</v>
      </c>
      <c r="C501" s="300">
        <f>$I$266</f>
        <v>208.15530208701074</v>
      </c>
      <c r="D501" s="284" t="s">
        <v>51</v>
      </c>
      <c r="E501" s="300">
        <f t="shared" si="378"/>
        <v>876527.05999999994</v>
      </c>
      <c r="F501" s="303">
        <f>$I$268</f>
        <v>887584.14538190304</v>
      </c>
      <c r="G501" s="288" t="e">
        <f t="shared" si="379"/>
        <v>#REF!</v>
      </c>
      <c r="H501" s="288">
        <f t="shared" si="380"/>
        <v>887584.14538190304</v>
      </c>
      <c r="I501" s="300">
        <f t="shared" si="381"/>
        <v>4183.9000477326963</v>
      </c>
      <c r="J501" s="300">
        <f t="shared" si="382"/>
        <v>4264.0477397538743</v>
      </c>
      <c r="K501" s="300" t="e">
        <f t="shared" si="383"/>
        <v>#REF!</v>
      </c>
      <c r="L501" s="279">
        <f t="shared" si="384"/>
        <v>4264.0477397538743</v>
      </c>
    </row>
    <row r="502" spans="1:12" s="146" customFormat="1">
      <c r="A502" s="314" t="s">
        <v>53</v>
      </c>
      <c r="B502" s="300">
        <f t="shared" si="377"/>
        <v>6399.5</v>
      </c>
      <c r="C502" s="300">
        <f>$I$271</f>
        <v>6399.5</v>
      </c>
      <c r="D502" s="284" t="s">
        <v>51</v>
      </c>
      <c r="E502" s="300">
        <f t="shared" si="378"/>
        <v>5749.3499999999995</v>
      </c>
      <c r="F502" s="303">
        <f>$I$273</f>
        <v>6010.7936431332728</v>
      </c>
      <c r="G502" s="288" t="e">
        <f t="shared" si="379"/>
        <v>#REF!</v>
      </c>
      <c r="H502" s="288">
        <f t="shared" si="380"/>
        <v>6010.7936431332728</v>
      </c>
      <c r="I502" s="300">
        <f t="shared" si="381"/>
        <v>0.89840612547855292</v>
      </c>
      <c r="J502" s="300">
        <f t="shared" si="382"/>
        <v>0.93925988641820024</v>
      </c>
      <c r="K502" s="300" t="e">
        <f t="shared" si="383"/>
        <v>#REF!</v>
      </c>
      <c r="L502" s="279">
        <f t="shared" si="384"/>
        <v>0.93925988641820024</v>
      </c>
    </row>
    <row r="503" spans="1:12" s="146" customFormat="1">
      <c r="A503" s="314" t="s">
        <v>48</v>
      </c>
      <c r="B503" s="300">
        <f t="shared" si="377"/>
        <v>36</v>
      </c>
      <c r="C503" s="300">
        <f>$I$276</f>
        <v>35.032741995660828</v>
      </c>
      <c r="D503" s="284" t="s">
        <v>51</v>
      </c>
      <c r="E503" s="300">
        <f t="shared" si="378"/>
        <v>279.17725000000002</v>
      </c>
      <c r="F503" s="303">
        <f>$I$278</f>
        <v>271.74564198375913</v>
      </c>
      <c r="G503" s="288" t="e">
        <f t="shared" si="379"/>
        <v>#REF!</v>
      </c>
      <c r="H503" s="288">
        <f t="shared" si="380"/>
        <v>271.74564198375913</v>
      </c>
      <c r="I503" s="300">
        <f t="shared" si="381"/>
        <v>7.7549236111111117</v>
      </c>
      <c r="J503" s="300">
        <f t="shared" si="382"/>
        <v>7.7569047269385214</v>
      </c>
      <c r="K503" s="300" t="e">
        <f t="shared" si="383"/>
        <v>#REF!</v>
      </c>
      <c r="L503" s="279">
        <f t="shared" si="384"/>
        <v>7.7569047269385214</v>
      </c>
    </row>
    <row r="504" spans="1:12" s="146" customFormat="1">
      <c r="A504" s="314" t="s">
        <v>112</v>
      </c>
      <c r="B504" s="300">
        <f t="shared" si="377"/>
        <v>434.58333333333331</v>
      </c>
      <c r="C504" s="300">
        <f>$I$281</f>
        <v>434.6878604212622</v>
      </c>
      <c r="D504" s="284" t="s">
        <v>50</v>
      </c>
      <c r="E504" s="300">
        <f t="shared" si="378"/>
        <v>702928.12</v>
      </c>
      <c r="F504" s="303">
        <f>$I$282</f>
        <v>703097.1900580792</v>
      </c>
      <c r="G504" s="288" t="e">
        <f t="shared" si="379"/>
        <v>#REF!</v>
      </c>
      <c r="H504" s="288">
        <f t="shared" si="380"/>
        <v>703097.1900580792</v>
      </c>
      <c r="I504" s="300">
        <f t="shared" si="381"/>
        <v>1617.4760191754556</v>
      </c>
      <c r="J504" s="300">
        <f t="shared" si="382"/>
        <v>1617.4760191754553</v>
      </c>
      <c r="K504" s="300" t="e">
        <f t="shared" si="383"/>
        <v>#REF!</v>
      </c>
      <c r="L504" s="279">
        <f t="shared" si="384"/>
        <v>1617.4760191754553</v>
      </c>
    </row>
    <row r="505" spans="1:12" s="146" customFormat="1" ht="13" thickBot="1">
      <c r="A505" s="286" t="s">
        <v>79</v>
      </c>
      <c r="B505" s="315">
        <f t="shared" si="377"/>
        <v>1</v>
      </c>
      <c r="C505" s="315">
        <f>$I$285</f>
        <v>1</v>
      </c>
      <c r="D505" s="291" t="s">
        <v>51</v>
      </c>
      <c r="E505" s="315">
        <f t="shared" si="378"/>
        <v>43002</v>
      </c>
      <c r="F505" s="309">
        <f>$I$287</f>
        <v>43427.74836996368</v>
      </c>
      <c r="G505" s="312" t="e">
        <f t="shared" si="379"/>
        <v>#REF!</v>
      </c>
      <c r="H505" s="312">
        <f t="shared" si="380"/>
        <v>43427.74836996368</v>
      </c>
      <c r="I505" s="315">
        <f t="shared" si="381"/>
        <v>43002</v>
      </c>
      <c r="J505" s="315">
        <f t="shared" si="382"/>
        <v>43427.74836996368</v>
      </c>
      <c r="K505" s="315" t="e">
        <f t="shared" si="383"/>
        <v>#REF!</v>
      </c>
      <c r="L505" s="313">
        <f t="shared" si="384"/>
        <v>43427.74836996368</v>
      </c>
    </row>
    <row r="506" spans="1:12" s="146" customFormat="1" ht="13.5" thickBot="1">
      <c r="A506" s="298" t="s">
        <v>8</v>
      </c>
      <c r="B506" s="285">
        <f>SUM(B499:B505)</f>
        <v>29265.083333333332</v>
      </c>
      <c r="C506" s="285">
        <f>SUM(C499:C505)</f>
        <v>29513.016843879741</v>
      </c>
      <c r="D506" s="297"/>
      <c r="E506" s="297"/>
      <c r="F506" s="297"/>
      <c r="G506" s="297"/>
      <c r="H506" s="297"/>
      <c r="I506" s="297"/>
      <c r="J506" s="297"/>
      <c r="K506" s="297"/>
      <c r="L506" s="297"/>
    </row>
    <row r="507" spans="1:12" s="146" customFormat="1" ht="13">
      <c r="A507" s="325" t="s">
        <v>156</v>
      </c>
      <c r="B507" s="302" t="s">
        <v>165</v>
      </c>
      <c r="C507" s="302" t="s">
        <v>164</v>
      </c>
      <c r="D507" s="326"/>
      <c r="E507" s="302" t="s">
        <v>159</v>
      </c>
      <c r="F507" s="302" t="s">
        <v>164</v>
      </c>
      <c r="G507" s="302" t="s">
        <v>159</v>
      </c>
      <c r="H507" s="302" t="s">
        <v>164</v>
      </c>
      <c r="I507" s="302" t="s">
        <v>166</v>
      </c>
      <c r="J507" s="302" t="s">
        <v>164</v>
      </c>
      <c r="K507" s="302" t="s">
        <v>166</v>
      </c>
      <c r="L507" s="327" t="s">
        <v>164</v>
      </c>
    </row>
    <row r="508" spans="1:12" s="146" customFormat="1">
      <c r="A508" s="314" t="s">
        <v>1</v>
      </c>
      <c r="B508" s="308">
        <f t="shared" ref="B508:B514" si="385">C499-B499</f>
        <v>239.65541200837106</v>
      </c>
      <c r="C508" s="305">
        <f t="shared" ref="C508:C515" si="386">B508/B499</f>
        <v>1.1947426131446356E-2</v>
      </c>
      <c r="D508" s="284" t="s">
        <v>50</v>
      </c>
      <c r="E508" s="308">
        <f>F499-E499</f>
        <v>3286742.2659476697</v>
      </c>
      <c r="F508" s="305">
        <f>E508/E499</f>
        <v>2.2031179287149791E-2</v>
      </c>
      <c r="G508" s="308" t="e">
        <f>H499-G499</f>
        <v>#REF!</v>
      </c>
      <c r="H508" s="305" t="e">
        <f>G508/G499</f>
        <v>#REF!</v>
      </c>
      <c r="I508" s="308">
        <f>J499-I499</f>
        <v>74.110419886182171</v>
      </c>
      <c r="J508" s="305">
        <f t="shared" ref="J508:J514" si="387">I508/I499</f>
        <v>9.9647006309927112E-3</v>
      </c>
      <c r="K508" s="308" t="e">
        <f>L499-K499</f>
        <v>#REF!</v>
      </c>
      <c r="L508" s="311" t="e">
        <f t="shared" ref="L508:L514" si="388">K508/K499</f>
        <v>#REF!</v>
      </c>
    </row>
    <row r="509" spans="1:12" s="146" customFormat="1">
      <c r="A509" s="314" t="s">
        <v>76</v>
      </c>
      <c r="B509" s="308">
        <f t="shared" si="385"/>
        <v>10.48552736743386</v>
      </c>
      <c r="C509" s="305">
        <f t="shared" si="386"/>
        <v>4.9335919231966088E-3</v>
      </c>
      <c r="D509" s="284" t="s">
        <v>50</v>
      </c>
      <c r="E509" s="308">
        <f t="shared" ref="E509" si="389">F500-E500</f>
        <v>917780.09923125058</v>
      </c>
      <c r="F509" s="305">
        <f t="shared" ref="F509" si="390">E509/E500</f>
        <v>1.4947454320739345E-2</v>
      </c>
      <c r="G509" s="308" t="e">
        <f t="shared" ref="G509" si="391">H500-G500</f>
        <v>#REF!</v>
      </c>
      <c r="H509" s="305" t="e">
        <f t="shared" ref="H509" si="392">G509/G500</f>
        <v>#REF!</v>
      </c>
      <c r="I509" s="308">
        <f t="shared" ref="I509" si="393">J500-I500</f>
        <v>287.87808402743394</v>
      </c>
      <c r="J509" s="305">
        <f t="shared" si="387"/>
        <v>9.9647006309926435E-3</v>
      </c>
      <c r="K509" s="308" t="e">
        <f t="shared" ref="K509" si="394">L500-K500</f>
        <v>#REF!</v>
      </c>
      <c r="L509" s="311" t="e">
        <f t="shared" si="388"/>
        <v>#REF!</v>
      </c>
    </row>
    <row r="510" spans="1:12" s="146" customFormat="1">
      <c r="A510" s="314" t="s">
        <v>139</v>
      </c>
      <c r="B510" s="308">
        <f t="shared" si="385"/>
        <v>-1.3446979129892611</v>
      </c>
      <c r="C510" s="305">
        <f t="shared" si="386"/>
        <v>-6.4186057899248737E-3</v>
      </c>
      <c r="D510" s="284" t="s">
        <v>51</v>
      </c>
      <c r="E510" s="308">
        <f t="shared" ref="E510" si="395">F501-E501</f>
        <v>11057.085381903104</v>
      </c>
      <c r="F510" s="305">
        <f t="shared" ref="F510" si="396">E510/E501</f>
        <v>1.2614653769962451E-2</v>
      </c>
      <c r="G510" s="308" t="e">
        <f t="shared" ref="G510" si="397">H501-G501</f>
        <v>#REF!</v>
      </c>
      <c r="H510" s="305" t="e">
        <f t="shared" ref="H510" si="398">G510/G501</f>
        <v>#REF!</v>
      </c>
      <c r="I510" s="308">
        <f t="shared" ref="I510" si="399">J501-I501</f>
        <v>80.147692021178045</v>
      </c>
      <c r="J510" s="305">
        <f t="shared" si="387"/>
        <v>1.9156215757260023E-2</v>
      </c>
      <c r="K510" s="308" t="e">
        <f t="shared" ref="K510" si="400">L501-K501</f>
        <v>#REF!</v>
      </c>
      <c r="L510" s="311" t="e">
        <f t="shared" si="388"/>
        <v>#REF!</v>
      </c>
    </row>
    <row r="511" spans="1:12" s="146" customFormat="1">
      <c r="A511" s="314" t="s">
        <v>53</v>
      </c>
      <c r="B511" s="308">
        <f t="shared" si="385"/>
        <v>0</v>
      </c>
      <c r="C511" s="305">
        <f t="shared" si="386"/>
        <v>0</v>
      </c>
      <c r="D511" s="284" t="s">
        <v>51</v>
      </c>
      <c r="E511" s="308">
        <f t="shared" ref="E511" si="401">F502-E502</f>
        <v>261.44364313327333</v>
      </c>
      <c r="F511" s="305">
        <f t="shared" ref="F511" si="402">E511/E502</f>
        <v>4.5473600169284069E-2</v>
      </c>
      <c r="G511" s="308" t="e">
        <f t="shared" ref="G511" si="403">H502-G502</f>
        <v>#REF!</v>
      </c>
      <c r="H511" s="305" t="e">
        <f t="shared" ref="H511" si="404">G511/G502</f>
        <v>#REF!</v>
      </c>
      <c r="I511" s="308">
        <f t="shared" ref="I511" si="405">J502-I502</f>
        <v>4.0853760939647321E-2</v>
      </c>
      <c r="J511" s="305">
        <f t="shared" si="387"/>
        <v>4.5473600169284013E-2</v>
      </c>
      <c r="K511" s="308" t="e">
        <f t="shared" ref="K511" si="406">L502-K502</f>
        <v>#REF!</v>
      </c>
      <c r="L511" s="311" t="e">
        <f t="shared" si="388"/>
        <v>#REF!</v>
      </c>
    </row>
    <row r="512" spans="1:12" s="146" customFormat="1">
      <c r="A512" s="314" t="s">
        <v>48</v>
      </c>
      <c r="B512" s="308">
        <f t="shared" si="385"/>
        <v>-0.96725800433917186</v>
      </c>
      <c r="C512" s="305">
        <f t="shared" si="386"/>
        <v>-2.6868277898310328E-2</v>
      </c>
      <c r="D512" s="284" t="s">
        <v>51</v>
      </c>
      <c r="E512" s="308">
        <f t="shared" ref="E512" si="407">F503-E503</f>
        <v>-7.4316080162408866</v>
      </c>
      <c r="F512" s="305">
        <f t="shared" ref="F512" si="408">E512/E503</f>
        <v>-2.661967626746408E-2</v>
      </c>
      <c r="G512" s="308" t="e">
        <f t="shared" ref="G512" si="409">H503-G503</f>
        <v>#REF!</v>
      </c>
      <c r="H512" s="305" t="e">
        <f t="shared" ref="H512" si="410">G512/G503</f>
        <v>#REF!</v>
      </c>
      <c r="I512" s="308">
        <f t="shared" ref="I512" si="411">J503-I503</f>
        <v>1.9811158274096741E-3</v>
      </c>
      <c r="J512" s="305">
        <f t="shared" si="387"/>
        <v>2.5546555024361138E-4</v>
      </c>
      <c r="K512" s="308" t="e">
        <f t="shared" ref="K512" si="412">L503-K503</f>
        <v>#REF!</v>
      </c>
      <c r="L512" s="311" t="e">
        <f t="shared" si="388"/>
        <v>#REF!</v>
      </c>
    </row>
    <row r="513" spans="1:12" s="146" customFormat="1">
      <c r="A513" s="314" t="s">
        <v>112</v>
      </c>
      <c r="B513" s="308">
        <f t="shared" si="385"/>
        <v>0.10452708792888643</v>
      </c>
      <c r="C513" s="305">
        <f t="shared" si="386"/>
        <v>2.4052254173473388E-4</v>
      </c>
      <c r="D513" s="284" t="s">
        <v>50</v>
      </c>
      <c r="E513" s="308">
        <f t="shared" ref="E513" si="413">F504-E504</f>
        <v>169.07005807920359</v>
      </c>
      <c r="F513" s="305">
        <f t="shared" ref="F513" si="414">E513/E504</f>
        <v>2.4052254173471333E-4</v>
      </c>
      <c r="G513" s="308" t="e">
        <f t="shared" ref="G513" si="415">H504-G504</f>
        <v>#REF!</v>
      </c>
      <c r="H513" s="305" t="e">
        <f t="shared" ref="H513" si="416">G513/G504</f>
        <v>#REF!</v>
      </c>
      <c r="I513" s="308">
        <f t="shared" ref="I513" si="417">J504-I504</f>
        <v>0</v>
      </c>
      <c r="J513" s="305">
        <f t="shared" si="387"/>
        <v>0</v>
      </c>
      <c r="K513" s="308" t="e">
        <f t="shared" ref="K513" si="418">L504-K504</f>
        <v>#REF!</v>
      </c>
      <c r="L513" s="311" t="e">
        <f t="shared" si="388"/>
        <v>#REF!</v>
      </c>
    </row>
    <row r="514" spans="1:12" s="146" customFormat="1" ht="13" thickBot="1">
      <c r="A514" s="286" t="s">
        <v>79</v>
      </c>
      <c r="B514" s="289">
        <f t="shared" si="385"/>
        <v>0</v>
      </c>
      <c r="C514" s="299">
        <f t="shared" si="386"/>
        <v>0</v>
      </c>
      <c r="D514" s="291" t="s">
        <v>51</v>
      </c>
      <c r="E514" s="289">
        <f t="shared" ref="E514" si="419">F505-E505</f>
        <v>425.74836996367958</v>
      </c>
      <c r="F514" s="299">
        <f t="shared" ref="F514" si="420">E514/E505</f>
        <v>9.9006643868582763E-3</v>
      </c>
      <c r="G514" s="289" t="e">
        <f t="shared" ref="G514" si="421">H505-G505</f>
        <v>#REF!</v>
      </c>
      <c r="H514" s="299" t="e">
        <f t="shared" ref="H514" si="422">G514/G505</f>
        <v>#REF!</v>
      </c>
      <c r="I514" s="289">
        <f t="shared" ref="I514" si="423">J505-I505</f>
        <v>425.74836996367958</v>
      </c>
      <c r="J514" s="299">
        <f t="shared" si="387"/>
        <v>9.9006643868582763E-3</v>
      </c>
      <c r="K514" s="289" t="e">
        <f t="shared" ref="K514" si="424">L505-K505</f>
        <v>#REF!</v>
      </c>
      <c r="L514" s="319" t="e">
        <f t="shared" si="388"/>
        <v>#REF!</v>
      </c>
    </row>
    <row r="515" spans="1:12" s="149" customFormat="1" ht="13.5" thickBot="1">
      <c r="A515" s="321" t="s">
        <v>8</v>
      </c>
      <c r="B515" s="281">
        <f>SUM(B508:B513)</f>
        <v>247.93351054640539</v>
      </c>
      <c r="C515" s="322">
        <f t="shared" si="386"/>
        <v>8.4719905876367591E-3</v>
      </c>
      <c r="D515" s="209"/>
      <c r="E515" s="209"/>
      <c r="F515" s="209"/>
      <c r="G515" s="209"/>
      <c r="H515" s="209"/>
      <c r="I515" s="209"/>
      <c r="J515" s="209"/>
      <c r="K515" s="209"/>
      <c r="L515" s="209"/>
    </row>
    <row r="516" spans="1:12" s="149" customFormat="1"/>
    <row r="517" spans="1:12" s="149" customFormat="1" ht="13">
      <c r="A517" s="155" t="s">
        <v>228</v>
      </c>
      <c r="B517" s="146"/>
      <c r="C517" s="146"/>
      <c r="D517" s="146"/>
      <c r="E517" s="146"/>
      <c r="F517" s="146"/>
      <c r="G517" s="146"/>
      <c r="H517" s="146"/>
      <c r="I517" s="146"/>
      <c r="J517" s="146"/>
      <c r="K517" s="146"/>
      <c r="L517" s="146"/>
    </row>
    <row r="518" spans="1:12" s="149" customFormat="1" ht="26">
      <c r="A518" s="295" t="s">
        <v>151</v>
      </c>
      <c r="B518" s="295" t="s">
        <v>73</v>
      </c>
      <c r="C518" s="295" t="s">
        <v>74</v>
      </c>
      <c r="D518" s="295" t="s">
        <v>153</v>
      </c>
      <c r="E518" s="295" t="s">
        <v>154</v>
      </c>
      <c r="F518" s="146"/>
      <c r="G518" s="146"/>
      <c r="H518" s="146"/>
      <c r="I518" s="146"/>
      <c r="J518" s="146"/>
      <c r="K518" s="146"/>
      <c r="L518" s="146"/>
    </row>
    <row r="519" spans="1:12" s="149" customFormat="1">
      <c r="A519" s="280" t="s">
        <v>1</v>
      </c>
      <c r="B519" s="296">
        <f>C487</f>
        <v>7833721.4166022707</v>
      </c>
      <c r="C519" s="296">
        <f>'Load Forecast Summary'!R16</f>
        <v>7927314.2245614538</v>
      </c>
      <c r="D519" s="300">
        <f>C519-B519</f>
        <v>93592.807959183119</v>
      </c>
      <c r="E519" s="282">
        <f>D519/B519</f>
        <v>1.1947426131446124E-2</v>
      </c>
      <c r="F519" s="146"/>
      <c r="G519" s="146"/>
      <c r="H519" s="146"/>
      <c r="I519" s="146"/>
      <c r="J519" s="146"/>
      <c r="K519" s="146"/>
      <c r="L519" s="146"/>
    </row>
    <row r="520" spans="1:12" s="149" customFormat="1">
      <c r="A520" s="280" t="s">
        <v>76</v>
      </c>
      <c r="B520" s="296">
        <f t="shared" ref="B520:B524" si="425">C488</f>
        <v>2078906.7936971723</v>
      </c>
      <c r="C520" s="296">
        <f>'Load Forecast Summary'!R20</f>
        <v>2085126.1700901068</v>
      </c>
      <c r="D520" s="300">
        <f t="shared" ref="D520:D526" si="426">C520-B520</f>
        <v>6219.3763929344714</v>
      </c>
      <c r="E520" s="282">
        <f t="shared" ref="E520:E524" si="427">D520/B520</f>
        <v>2.9916571593254547E-3</v>
      </c>
      <c r="F520" s="146"/>
      <c r="G520" s="146"/>
      <c r="H520" s="146"/>
      <c r="I520" s="146"/>
      <c r="J520" s="146"/>
      <c r="K520" s="146"/>
      <c r="L520" s="146"/>
    </row>
    <row r="521" spans="1:12" s="149" customFormat="1">
      <c r="A521" s="280" t="s">
        <v>139</v>
      </c>
      <c r="B521" s="296">
        <f t="shared" si="425"/>
        <v>3520744.6236794782</v>
      </c>
      <c r="C521" s="296">
        <f>'Load Forecast Summary'!R25</f>
        <v>3279757.8558739973</v>
      </c>
      <c r="D521" s="300">
        <f t="shared" si="426"/>
        <v>-240986.76780548086</v>
      </c>
      <c r="E521" s="282">
        <f t="shared" si="427"/>
        <v>-6.8447670468535476E-2</v>
      </c>
      <c r="F521" s="146"/>
      <c r="G521" s="146"/>
      <c r="H521" s="146"/>
      <c r="I521" s="146"/>
      <c r="J521" s="146"/>
      <c r="K521" s="146"/>
      <c r="L521" s="146"/>
    </row>
    <row r="522" spans="1:12" s="149" customFormat="1">
      <c r="A522" s="280" t="s">
        <v>53</v>
      </c>
      <c r="B522" s="296">
        <f t="shared" si="425"/>
        <v>126082.42079487866</v>
      </c>
      <c r="C522" s="332">
        <f>'Load Forecast Summary'!R34</f>
        <v>126082.42079487866</v>
      </c>
      <c r="D522" s="300">
        <f t="shared" si="426"/>
        <v>0</v>
      </c>
      <c r="E522" s="282">
        <f t="shared" si="427"/>
        <v>0</v>
      </c>
      <c r="F522" s="146"/>
      <c r="G522" s="146"/>
      <c r="H522" s="146"/>
      <c r="I522" s="146"/>
      <c r="J522" s="146"/>
      <c r="K522" s="146"/>
      <c r="L522" s="146"/>
    </row>
    <row r="523" spans="1:12" s="149" customFormat="1">
      <c r="A523" s="280" t="s">
        <v>48</v>
      </c>
      <c r="B523" s="296">
        <f t="shared" si="425"/>
        <v>4999.8707923391694</v>
      </c>
      <c r="C523" s="332">
        <f>'Load Forecast Summary'!R29</f>
        <v>4865.5328744349554</v>
      </c>
      <c r="D523" s="300">
        <f t="shared" si="426"/>
        <v>-134.33791790421401</v>
      </c>
      <c r="E523" s="282">
        <f t="shared" si="427"/>
        <v>-2.686827789831036E-2</v>
      </c>
      <c r="F523" s="146"/>
      <c r="G523" s="146"/>
      <c r="H523" s="146"/>
      <c r="I523" s="146"/>
      <c r="J523" s="146"/>
      <c r="K523" s="146"/>
      <c r="L523" s="146"/>
    </row>
    <row r="524" spans="1:12" s="149" customFormat="1">
      <c r="A524" s="280" t="s">
        <v>112</v>
      </c>
      <c r="B524" s="296">
        <f t="shared" si="425"/>
        <v>57472.151223864064</v>
      </c>
      <c r="C524" s="296">
        <f>'Load Forecast Summary'!R39</f>
        <v>57485.974571755381</v>
      </c>
      <c r="D524" s="300">
        <f t="shared" si="426"/>
        <v>13.823347891317098</v>
      </c>
      <c r="E524" s="282">
        <f t="shared" si="427"/>
        <v>2.405225417345654E-4</v>
      </c>
      <c r="F524" s="146"/>
      <c r="G524" s="146"/>
      <c r="H524" s="146"/>
      <c r="I524" s="146"/>
      <c r="J524" s="146"/>
      <c r="K524" s="146"/>
      <c r="L524" s="146"/>
    </row>
    <row r="525" spans="1:12" s="149" customFormat="1" ht="13" thickBot="1">
      <c r="A525" s="341" t="s">
        <v>79</v>
      </c>
      <c r="B525" s="343">
        <v>0</v>
      </c>
      <c r="C525" s="343">
        <f>'Load Forecast Summary'!R43</f>
        <v>216126.79385603152</v>
      </c>
      <c r="D525" s="342">
        <f t="shared" ref="D525" si="428">C525-B525</f>
        <v>216126.79385603152</v>
      </c>
      <c r="E525" s="352" t="s">
        <v>142</v>
      </c>
      <c r="F525" s="146"/>
      <c r="G525" s="146"/>
      <c r="H525" s="146"/>
      <c r="I525" s="146"/>
      <c r="J525" s="146"/>
      <c r="K525" s="146"/>
      <c r="L525" s="146"/>
    </row>
    <row r="526" spans="1:12" s="149" customFormat="1" ht="13">
      <c r="A526" s="316" t="s">
        <v>8</v>
      </c>
      <c r="B526" s="310">
        <f>SUM(B519:B525)</f>
        <v>13621927.276790002</v>
      </c>
      <c r="C526" s="310">
        <f>SUM(C519:C525)</f>
        <v>13696758.972622657</v>
      </c>
      <c r="D526" s="293">
        <f t="shared" si="426"/>
        <v>74831.695832654834</v>
      </c>
      <c r="E526" s="290">
        <f>D526/B526</f>
        <v>5.4934734499837139E-3</v>
      </c>
      <c r="F526" s="146"/>
      <c r="G526" s="146"/>
      <c r="H526" s="146"/>
      <c r="I526" s="146"/>
      <c r="J526" s="146"/>
      <c r="K526" s="146"/>
      <c r="L526" s="146"/>
    </row>
    <row r="527" spans="1:12" s="149" customFormat="1">
      <c r="A527" s="146"/>
      <c r="B527" s="146"/>
      <c r="C527" s="146"/>
      <c r="D527" s="146"/>
      <c r="E527" s="146"/>
      <c r="F527" s="146"/>
      <c r="G527" s="146"/>
      <c r="H527" s="146"/>
      <c r="I527" s="146"/>
      <c r="J527" s="146"/>
      <c r="K527" s="146"/>
      <c r="L527" s="146"/>
    </row>
    <row r="528" spans="1:12" s="149" customFormat="1" ht="13">
      <c r="A528" s="155" t="s">
        <v>229</v>
      </c>
      <c r="B528" s="146"/>
      <c r="C528" s="146"/>
      <c r="D528" s="146"/>
      <c r="E528" s="146"/>
      <c r="F528" s="146"/>
      <c r="G528" s="146"/>
      <c r="H528" s="146"/>
      <c r="I528" s="146"/>
      <c r="J528" s="146"/>
      <c r="K528" s="146"/>
      <c r="L528" s="146"/>
    </row>
    <row r="529" spans="1:12" s="149" customFormat="1" ht="26">
      <c r="A529" s="295" t="s">
        <v>151</v>
      </c>
      <c r="B529" s="295" t="s">
        <v>73</v>
      </c>
      <c r="C529" s="295" t="s">
        <v>74</v>
      </c>
      <c r="D529" s="295" t="s">
        <v>153</v>
      </c>
      <c r="E529" s="295" t="s">
        <v>154</v>
      </c>
      <c r="F529" s="146"/>
      <c r="G529" s="146"/>
      <c r="H529" s="146"/>
      <c r="I529" s="146"/>
      <c r="J529" s="146"/>
      <c r="K529" s="146"/>
      <c r="L529" s="146"/>
    </row>
    <row r="530" spans="1:12" s="149" customFormat="1">
      <c r="A530" s="280" t="s">
        <v>1</v>
      </c>
      <c r="B530" s="296">
        <f>B519</f>
        <v>7833721.4166022707</v>
      </c>
      <c r="C530" s="296">
        <f>'Load Forecast Summary'!W16</f>
        <v>0</v>
      </c>
      <c r="D530" s="300">
        <f>C530-B530</f>
        <v>-7833721.4166022707</v>
      </c>
      <c r="E530" s="282">
        <f>D530/B530</f>
        <v>-1</v>
      </c>
      <c r="F530" s="146"/>
      <c r="G530" s="146"/>
      <c r="H530" s="146"/>
      <c r="I530" s="146"/>
      <c r="J530" s="146"/>
      <c r="K530" s="146"/>
      <c r="L530" s="146"/>
    </row>
    <row r="531" spans="1:12" s="149" customFormat="1">
      <c r="A531" s="280" t="s">
        <v>76</v>
      </c>
      <c r="B531" s="296">
        <f t="shared" ref="B531:B536" si="429">B520</f>
        <v>2078906.7936971723</v>
      </c>
      <c r="C531" s="296">
        <f>'Load Forecast Summary'!W20</f>
        <v>0</v>
      </c>
      <c r="D531" s="300">
        <f t="shared" ref="D531:D536" si="430">C531-B531</f>
        <v>-2078906.7936971723</v>
      </c>
      <c r="E531" s="282">
        <f t="shared" ref="E531:E535" si="431">D531/B531</f>
        <v>-1</v>
      </c>
      <c r="F531" s="146"/>
      <c r="G531" s="146"/>
      <c r="H531" s="146"/>
      <c r="I531" s="146"/>
      <c r="J531" s="146"/>
      <c r="K531" s="146"/>
      <c r="L531" s="146"/>
    </row>
    <row r="532" spans="1:12" s="149" customFormat="1">
      <c r="A532" s="280" t="s">
        <v>139</v>
      </c>
      <c r="B532" s="296">
        <f t="shared" si="429"/>
        <v>3520744.6236794782</v>
      </c>
      <c r="C532" s="296">
        <f>'Load Forecast Summary'!W25</f>
        <v>0</v>
      </c>
      <c r="D532" s="300">
        <f t="shared" si="430"/>
        <v>-3520744.6236794782</v>
      </c>
      <c r="E532" s="282">
        <f t="shared" si="431"/>
        <v>-1</v>
      </c>
      <c r="F532" s="146"/>
      <c r="G532" s="146"/>
      <c r="H532" s="146"/>
      <c r="I532" s="146"/>
      <c r="J532" s="146"/>
      <c r="K532" s="146"/>
      <c r="L532" s="146"/>
    </row>
    <row r="533" spans="1:12" s="149" customFormat="1">
      <c r="A533" s="280" t="s">
        <v>53</v>
      </c>
      <c r="B533" s="296">
        <f t="shared" si="429"/>
        <v>126082.42079487866</v>
      </c>
      <c r="C533" s="332">
        <f>'Load Forecast Summary'!W34</f>
        <v>0</v>
      </c>
      <c r="D533" s="300">
        <f t="shared" si="430"/>
        <v>-126082.42079487866</v>
      </c>
      <c r="E533" s="282">
        <f t="shared" si="431"/>
        <v>-1</v>
      </c>
      <c r="F533" s="146"/>
      <c r="G533" s="146"/>
      <c r="H533" s="146"/>
      <c r="I533" s="146"/>
      <c r="J533" s="146"/>
      <c r="K533" s="146"/>
      <c r="L533" s="146"/>
    </row>
    <row r="534" spans="1:12" s="149" customFormat="1">
      <c r="A534" s="280" t="s">
        <v>48</v>
      </c>
      <c r="B534" s="296">
        <f t="shared" si="429"/>
        <v>4999.8707923391694</v>
      </c>
      <c r="C534" s="332">
        <f>'Load Forecast Summary'!W29</f>
        <v>0</v>
      </c>
      <c r="D534" s="300">
        <f t="shared" si="430"/>
        <v>-4999.8707923391694</v>
      </c>
      <c r="E534" s="282">
        <f t="shared" si="431"/>
        <v>-1</v>
      </c>
      <c r="F534" s="146"/>
      <c r="G534" s="146"/>
      <c r="H534" s="146"/>
      <c r="I534" s="146"/>
      <c r="J534" s="146"/>
      <c r="K534" s="146"/>
      <c r="L534" s="146"/>
    </row>
    <row r="535" spans="1:12" s="149" customFormat="1">
      <c r="A535" s="280" t="s">
        <v>112</v>
      </c>
      <c r="B535" s="296">
        <f t="shared" si="429"/>
        <v>57472.151223864064</v>
      </c>
      <c r="C535" s="296">
        <f>'Load Forecast Summary'!W39</f>
        <v>0</v>
      </c>
      <c r="D535" s="300">
        <f t="shared" si="430"/>
        <v>-57472.151223864064</v>
      </c>
      <c r="E535" s="282">
        <f t="shared" si="431"/>
        <v>-1</v>
      </c>
      <c r="F535" s="146"/>
      <c r="G535" s="146"/>
      <c r="H535" s="146"/>
      <c r="I535" s="146"/>
      <c r="J535" s="146"/>
      <c r="K535" s="146"/>
      <c r="L535" s="146"/>
    </row>
    <row r="536" spans="1:12" s="149" customFormat="1" ht="13" thickBot="1">
      <c r="A536" s="341" t="s">
        <v>79</v>
      </c>
      <c r="B536" s="343">
        <f t="shared" si="429"/>
        <v>0</v>
      </c>
      <c r="C536" s="343">
        <f>'Load Forecast Summary'!W43</f>
        <v>0</v>
      </c>
      <c r="D536" s="342">
        <f t="shared" si="430"/>
        <v>0</v>
      </c>
      <c r="E536" s="352" t="s">
        <v>142</v>
      </c>
      <c r="F536" s="146"/>
      <c r="G536" s="146"/>
      <c r="H536" s="146"/>
      <c r="I536" s="146"/>
      <c r="J536" s="146"/>
      <c r="K536" s="146"/>
      <c r="L536" s="146"/>
    </row>
    <row r="537" spans="1:12" s="149" customFormat="1" ht="13">
      <c r="A537" s="316" t="s">
        <v>8</v>
      </c>
      <c r="B537" s="310">
        <f>SUM(B530:B535)</f>
        <v>13621927.276790002</v>
      </c>
      <c r="C537" s="310">
        <f>SUM(C530:C535)</f>
        <v>0</v>
      </c>
      <c r="D537" s="293">
        <f t="shared" ref="D537" si="432">C537-B537</f>
        <v>-13621927.276790002</v>
      </c>
      <c r="E537" s="290">
        <f>D537/B537</f>
        <v>-1</v>
      </c>
      <c r="F537" s="146"/>
      <c r="G537" s="146"/>
      <c r="H537" s="146"/>
      <c r="I537" s="146"/>
      <c r="J537" s="146"/>
      <c r="K537" s="146"/>
      <c r="L537" s="146"/>
    </row>
    <row r="538" spans="1:12" s="149" customFormat="1">
      <c r="A538" s="146"/>
      <c r="B538" s="146"/>
      <c r="C538" s="146"/>
      <c r="D538" s="146"/>
      <c r="E538" s="146"/>
      <c r="F538" s="146"/>
      <c r="G538" s="146"/>
      <c r="H538" s="146"/>
      <c r="I538" s="146"/>
      <c r="J538" s="146"/>
      <c r="K538" s="146"/>
      <c r="L538" s="146"/>
    </row>
    <row r="539" spans="1:12" s="149" customFormat="1">
      <c r="A539" s="146"/>
      <c r="B539" s="146"/>
      <c r="C539" s="146"/>
      <c r="D539" s="146"/>
      <c r="E539" s="146"/>
      <c r="F539" s="146"/>
      <c r="G539" s="146"/>
      <c r="H539" s="146"/>
      <c r="I539" s="146"/>
      <c r="J539" s="146"/>
      <c r="K539" s="146"/>
      <c r="L539" s="146"/>
    </row>
    <row r="540" spans="1:12" s="149" customFormat="1" ht="13">
      <c r="A540" s="287" t="s">
        <v>230</v>
      </c>
      <c r="B540" s="209"/>
      <c r="C540" s="209"/>
      <c r="D540" s="209"/>
      <c r="E540" s="209"/>
      <c r="F540" s="209"/>
      <c r="G540" s="209"/>
      <c r="H540" s="331"/>
      <c r="I540"/>
      <c r="J540"/>
      <c r="K540"/>
      <c r="L540"/>
    </row>
    <row r="541" spans="1:12" s="149" customFormat="1" ht="13.5" thickBot="1">
      <c r="A541" s="287"/>
      <c r="B541" s="209"/>
      <c r="C541" s="209"/>
      <c r="D541" s="209"/>
      <c r="E541" s="209"/>
      <c r="F541" s="209"/>
      <c r="G541" s="209"/>
      <c r="H541" s="209"/>
      <c r="I541"/>
      <c r="J541"/>
      <c r="K541"/>
      <c r="L541"/>
    </row>
    <row r="542" spans="1:12" s="149" customFormat="1" ht="42.75" customHeight="1">
      <c r="A542" s="541" t="s">
        <v>155</v>
      </c>
      <c r="B542" s="543" t="s">
        <v>157</v>
      </c>
      <c r="C542" s="543"/>
      <c r="D542" s="543" t="s">
        <v>158</v>
      </c>
      <c r="E542" s="545" t="s">
        <v>162</v>
      </c>
      <c r="F542" s="545"/>
      <c r="G542" s="545" t="s">
        <v>161</v>
      </c>
      <c r="H542" s="546"/>
      <c r="I542"/>
      <c r="J542"/>
    </row>
    <row r="543" spans="1:12" s="149" customFormat="1" ht="13">
      <c r="A543" s="542"/>
      <c r="B543" s="259" t="s">
        <v>73</v>
      </c>
      <c r="C543" s="259" t="s">
        <v>74</v>
      </c>
      <c r="D543" s="544"/>
      <c r="E543" s="259" t="s">
        <v>73</v>
      </c>
      <c r="F543" s="259" t="s">
        <v>74</v>
      </c>
      <c r="G543" s="259" t="s">
        <v>73</v>
      </c>
      <c r="H543" s="259" t="s">
        <v>74</v>
      </c>
      <c r="I543"/>
      <c r="J543"/>
    </row>
    <row r="544" spans="1:12" s="149" customFormat="1">
      <c r="A544" s="314" t="s">
        <v>1</v>
      </c>
      <c r="B544" s="300">
        <f t="shared" ref="B544:B550" si="433">C499</f>
        <v>20298.822078675039</v>
      </c>
      <c r="C544" s="300">
        <f>$J$258</f>
        <v>20541.340756015379</v>
      </c>
      <c r="D544" s="284" t="s">
        <v>50</v>
      </c>
      <c r="E544" s="300">
        <f t="shared" ref="E544:E550" si="434">F499</f>
        <v>152472685.65594769</v>
      </c>
      <c r="F544" s="300">
        <f>$J$259</f>
        <v>153747834.53524977</v>
      </c>
      <c r="G544" s="300">
        <f t="shared" ref="G544:H550" si="435">E544/B544</f>
        <v>7511.4055911711312</v>
      </c>
      <c r="H544" s="300">
        <f t="shared" si="435"/>
        <v>7484.8003526851508</v>
      </c>
      <c r="I544"/>
      <c r="J544"/>
    </row>
    <row r="545" spans="1:12" s="149" customFormat="1">
      <c r="A545" s="314" t="s">
        <v>76</v>
      </c>
      <c r="B545" s="300">
        <f t="shared" si="433"/>
        <v>2135.8188607007673</v>
      </c>
      <c r="C545" s="300">
        <f>$J$262</f>
        <v>2146.3561193813316</v>
      </c>
      <c r="D545" s="284" t="s">
        <v>50</v>
      </c>
      <c r="E545" s="300">
        <f t="shared" si="434"/>
        <v>62318208.529231258</v>
      </c>
      <c r="F545" s="300">
        <f>$J$263</f>
        <v>62403842.382711872</v>
      </c>
      <c r="G545" s="300">
        <f t="shared" si="435"/>
        <v>29177.665613826681</v>
      </c>
      <c r="H545" s="300">
        <f t="shared" si="435"/>
        <v>29074.318944192371</v>
      </c>
      <c r="I545"/>
      <c r="J545"/>
    </row>
    <row r="546" spans="1:12" s="149" customFormat="1">
      <c r="A546" s="314" t="s">
        <v>139</v>
      </c>
      <c r="B546" s="300">
        <f t="shared" si="433"/>
        <v>208.15530208701074</v>
      </c>
      <c r="C546" s="300">
        <f>$J$266</f>
        <v>206.81923525983152</v>
      </c>
      <c r="D546" s="284" t="s">
        <v>51</v>
      </c>
      <c r="E546" s="300">
        <f t="shared" si="434"/>
        <v>887584.14538190304</v>
      </c>
      <c r="F546" s="303">
        <f>$J$268</f>
        <v>880651.54772689636</v>
      </c>
      <c r="G546" s="300">
        <f t="shared" si="435"/>
        <v>4264.0477397538743</v>
      </c>
      <c r="H546" s="300">
        <f t="shared" si="435"/>
        <v>4258.0737068315457</v>
      </c>
      <c r="I546"/>
      <c r="J546"/>
    </row>
    <row r="547" spans="1:12" s="149" customFormat="1">
      <c r="A547" s="314" t="s">
        <v>53</v>
      </c>
      <c r="B547" s="300">
        <f t="shared" si="433"/>
        <v>6399.5</v>
      </c>
      <c r="C547" s="300">
        <f>$J$271</f>
        <v>6399.5</v>
      </c>
      <c r="D547" s="284" t="s">
        <v>51</v>
      </c>
      <c r="E547" s="300">
        <f t="shared" si="434"/>
        <v>6010.7936431332728</v>
      </c>
      <c r="F547" s="303">
        <f>$J$273</f>
        <v>6010.7936431332728</v>
      </c>
      <c r="G547" s="300">
        <f t="shared" si="435"/>
        <v>0.93925988641820024</v>
      </c>
      <c r="H547" s="300">
        <f t="shared" si="435"/>
        <v>0.93925988641820024</v>
      </c>
      <c r="I547"/>
      <c r="J547"/>
    </row>
    <row r="548" spans="1:12" s="149" customFormat="1">
      <c r="A548" s="314" t="s">
        <v>48</v>
      </c>
      <c r="B548" s="300">
        <f t="shared" si="433"/>
        <v>35.032741995660828</v>
      </c>
      <c r="C548" s="300">
        <f>$J$276</f>
        <v>34.091472548181606</v>
      </c>
      <c r="D548" s="284" t="s">
        <v>51</v>
      </c>
      <c r="E548" s="300">
        <f t="shared" si="434"/>
        <v>271.74564198375913</v>
      </c>
      <c r="F548" s="303">
        <f>$J$278</f>
        <v>264.44430455728474</v>
      </c>
      <c r="G548" s="300">
        <f t="shared" si="435"/>
        <v>7.7569047269385214</v>
      </c>
      <c r="H548" s="300">
        <f t="shared" si="435"/>
        <v>7.7569047269385214</v>
      </c>
      <c r="I548"/>
      <c r="J548"/>
    </row>
    <row r="549" spans="1:12" s="149" customFormat="1">
      <c r="A549" s="314" t="s">
        <v>112</v>
      </c>
      <c r="B549" s="300">
        <f t="shared" si="433"/>
        <v>434.6878604212622</v>
      </c>
      <c r="C549" s="300">
        <f>$J$281</f>
        <v>434.79241265031197</v>
      </c>
      <c r="D549" s="284" t="s">
        <v>50</v>
      </c>
      <c r="E549" s="300">
        <f t="shared" si="434"/>
        <v>703097.1900580792</v>
      </c>
      <c r="F549" s="303">
        <f>$J$282</f>
        <v>703266.30078131857</v>
      </c>
      <c r="G549" s="300">
        <f t="shared" si="435"/>
        <v>1617.4760191754553</v>
      </c>
      <c r="H549" s="300">
        <f t="shared" si="435"/>
        <v>1617.4760191754556</v>
      </c>
      <c r="I549"/>
      <c r="J549"/>
    </row>
    <row r="550" spans="1:12" s="149" customFormat="1" ht="13" thickBot="1">
      <c r="A550" s="286" t="s">
        <v>79</v>
      </c>
      <c r="B550" s="315">
        <f t="shared" si="433"/>
        <v>1</v>
      </c>
      <c r="C550" s="315">
        <f>$J$285</f>
        <v>1</v>
      </c>
      <c r="D550" s="291" t="s">
        <v>51</v>
      </c>
      <c r="E550" s="315">
        <f t="shared" si="434"/>
        <v>43427.74836996368</v>
      </c>
      <c r="F550" s="309">
        <f>$J$287</f>
        <v>43427.74836996368</v>
      </c>
      <c r="G550" s="315">
        <f t="shared" si="435"/>
        <v>43427.74836996368</v>
      </c>
      <c r="H550" s="315">
        <f t="shared" si="435"/>
        <v>43427.74836996368</v>
      </c>
      <c r="I550"/>
      <c r="J550"/>
    </row>
    <row r="551" spans="1:12" s="149" customFormat="1" ht="13.5" thickBot="1">
      <c r="A551" s="298" t="s">
        <v>8</v>
      </c>
      <c r="B551" s="285">
        <f>SUM(B544:B550)</f>
        <v>29513.016843879741</v>
      </c>
      <c r="C551" s="285">
        <f>SUM(C544:C550)</f>
        <v>29763.899995855038</v>
      </c>
      <c r="D551" s="297"/>
      <c r="E551" s="297"/>
      <c r="F551" s="297"/>
      <c r="G551" s="297"/>
      <c r="H551" s="297"/>
      <c r="I551"/>
      <c r="J551"/>
    </row>
    <row r="552" spans="1:12" s="149" customFormat="1" ht="13">
      <c r="A552" s="325" t="s">
        <v>156</v>
      </c>
      <c r="B552" s="302" t="s">
        <v>165</v>
      </c>
      <c r="C552" s="302" t="s">
        <v>164</v>
      </c>
      <c r="D552" s="326"/>
      <c r="E552" s="302" t="s">
        <v>159</v>
      </c>
      <c r="F552" s="302" t="s">
        <v>164</v>
      </c>
      <c r="G552" s="302" t="s">
        <v>166</v>
      </c>
      <c r="H552" s="302" t="s">
        <v>164</v>
      </c>
      <c r="I552"/>
      <c r="J552"/>
    </row>
    <row r="553" spans="1:12" s="149" customFormat="1">
      <c r="A553" s="314" t="s">
        <v>1</v>
      </c>
      <c r="B553" s="308">
        <f t="shared" ref="B553:B559" si="436">C544-B544</f>
        <v>242.51867734034022</v>
      </c>
      <c r="C553" s="305">
        <f t="shared" ref="C553:C560" si="437">B553/B544</f>
        <v>1.1947426131446249E-2</v>
      </c>
      <c r="D553" s="284" t="s">
        <v>50</v>
      </c>
      <c r="E553" s="308">
        <f>F544-E544</f>
        <v>1275148.8793020844</v>
      </c>
      <c r="F553" s="305">
        <f>E553/E544</f>
        <v>8.3631299194102133E-3</v>
      </c>
      <c r="G553" s="308">
        <f>H544-G544</f>
        <v>-26.605238485980408</v>
      </c>
      <c r="H553" s="305">
        <f t="shared" ref="H553:H559" si="438">G553/G544</f>
        <v>-3.5419786833574894E-3</v>
      </c>
      <c r="I553"/>
      <c r="J553"/>
    </row>
    <row r="554" spans="1:12" s="149" customFormat="1">
      <c r="A554" s="314" t="s">
        <v>76</v>
      </c>
      <c r="B554" s="308">
        <f t="shared" si="436"/>
        <v>10.537258680564264</v>
      </c>
      <c r="C554" s="305">
        <f t="shared" si="437"/>
        <v>4.9335919231965975E-3</v>
      </c>
      <c r="D554" s="284" t="s">
        <v>50</v>
      </c>
      <c r="E554" s="308">
        <f t="shared" ref="E554" si="439">F545-E545</f>
        <v>85633.853480614722</v>
      </c>
      <c r="F554" s="305">
        <f t="shared" ref="F554" si="440">E554/E545</f>
        <v>1.374138562414658E-3</v>
      </c>
      <c r="G554" s="308">
        <f t="shared" ref="G554" si="441">H545-G545</f>
        <v>-103.34666963430936</v>
      </c>
      <c r="H554" s="305">
        <f t="shared" si="438"/>
        <v>-3.5419786833575731E-3</v>
      </c>
      <c r="I554"/>
      <c r="J554"/>
    </row>
    <row r="555" spans="1:12" s="149" customFormat="1">
      <c r="A555" s="314" t="s">
        <v>139</v>
      </c>
      <c r="B555" s="308">
        <f t="shared" si="436"/>
        <v>-1.3360668271792235</v>
      </c>
      <c r="C555" s="305">
        <f t="shared" si="437"/>
        <v>-6.4186057899247549E-3</v>
      </c>
      <c r="D555" s="284" t="s">
        <v>51</v>
      </c>
      <c r="E555" s="308">
        <f t="shared" ref="E555" si="442">F546-E546</f>
        <v>-6932.5976550066844</v>
      </c>
      <c r="F555" s="305">
        <f t="shared" ref="F555" si="443">E555/E546</f>
        <v>-7.8106370996789019E-3</v>
      </c>
      <c r="G555" s="308">
        <f t="shared" ref="G555" si="444">H546-G546</f>
        <v>-5.9740329223286608</v>
      </c>
      <c r="H555" s="305">
        <f t="shared" si="438"/>
        <v>-1.4010239300635712E-3</v>
      </c>
      <c r="I555"/>
      <c r="J555"/>
    </row>
    <row r="556" spans="1:12" s="149" customFormat="1">
      <c r="A556" s="314" t="s">
        <v>53</v>
      </c>
      <c r="B556" s="308">
        <f t="shared" si="436"/>
        <v>0</v>
      </c>
      <c r="C556" s="305">
        <f t="shared" si="437"/>
        <v>0</v>
      </c>
      <c r="D556" s="284" t="s">
        <v>51</v>
      </c>
      <c r="E556" s="308">
        <f t="shared" ref="E556" si="445">F547-E547</f>
        <v>0</v>
      </c>
      <c r="F556" s="305">
        <f t="shared" ref="F556" si="446">E556/E547</f>
        <v>0</v>
      </c>
      <c r="G556" s="308">
        <f t="shared" ref="G556" si="447">H547-G547</f>
        <v>0</v>
      </c>
      <c r="H556" s="305">
        <f t="shared" si="438"/>
        <v>0</v>
      </c>
      <c r="I556"/>
      <c r="J556"/>
    </row>
    <row r="557" spans="1:12" s="149" customFormat="1">
      <c r="A557" s="314" t="s">
        <v>48</v>
      </c>
      <c r="B557" s="308">
        <f t="shared" si="436"/>
        <v>-0.94126944747922181</v>
      </c>
      <c r="C557" s="305">
        <f t="shared" si="437"/>
        <v>-2.6868277898310325E-2</v>
      </c>
      <c r="D557" s="284" t="s">
        <v>51</v>
      </c>
      <c r="E557" s="308">
        <f t="shared" ref="E557" si="448">F548-E548</f>
        <v>-7.3013374264743902</v>
      </c>
      <c r="F557" s="305">
        <f t="shared" ref="F557" si="449">E557/E548</f>
        <v>-2.6868277898310342E-2</v>
      </c>
      <c r="G557" s="308">
        <f t="shared" ref="G557" si="450">H548-G548</f>
        <v>0</v>
      </c>
      <c r="H557" s="305">
        <f t="shared" si="438"/>
        <v>0</v>
      </c>
      <c r="I557"/>
      <c r="J557"/>
    </row>
    <row r="558" spans="1:12" s="149" customFormat="1">
      <c r="A558" s="314" t="s">
        <v>112</v>
      </c>
      <c r="B558" s="308">
        <f t="shared" si="436"/>
        <v>0.1045522290497729</v>
      </c>
      <c r="C558" s="305">
        <f t="shared" si="437"/>
        <v>2.4052254173477459E-4</v>
      </c>
      <c r="D558" s="284" t="s">
        <v>50</v>
      </c>
      <c r="E558" s="308">
        <f t="shared" ref="E558" si="451">F549-E549</f>
        <v>169.11072323936969</v>
      </c>
      <c r="F558" s="305">
        <f t="shared" ref="F558" si="452">E558/E549</f>
        <v>2.4052254173480674E-4</v>
      </c>
      <c r="G558" s="308">
        <f t="shared" ref="G558" si="453">H549-G549</f>
        <v>0</v>
      </c>
      <c r="H558" s="305">
        <f t="shared" si="438"/>
        <v>0</v>
      </c>
      <c r="I558"/>
      <c r="J558"/>
    </row>
    <row r="559" spans="1:12" s="149" customFormat="1" ht="13" thickBot="1">
      <c r="A559" s="286" t="s">
        <v>79</v>
      </c>
      <c r="B559" s="289">
        <f t="shared" si="436"/>
        <v>0</v>
      </c>
      <c r="C559" s="299">
        <f t="shared" si="437"/>
        <v>0</v>
      </c>
      <c r="D559" s="291" t="s">
        <v>51</v>
      </c>
      <c r="E559" s="289">
        <f t="shared" ref="E559" si="454">F550-E550</f>
        <v>0</v>
      </c>
      <c r="F559" s="299">
        <f t="shared" ref="F559" si="455">E559/E550</f>
        <v>0</v>
      </c>
      <c r="G559" s="289">
        <f t="shared" ref="G559" si="456">H550-G550</f>
        <v>0</v>
      </c>
      <c r="H559" s="299">
        <f t="shared" si="438"/>
        <v>0</v>
      </c>
      <c r="I559"/>
      <c r="J559"/>
    </row>
    <row r="560" spans="1:12" s="149" customFormat="1" ht="13.5" thickBot="1">
      <c r="A560" s="321" t="s">
        <v>8</v>
      </c>
      <c r="B560" s="281">
        <f>SUM(B553:B558)</f>
        <v>250.88315197529582</v>
      </c>
      <c r="C560" s="322">
        <f t="shared" si="437"/>
        <v>8.5007626737190947E-3</v>
      </c>
      <c r="D560" s="209"/>
      <c r="E560" s="209"/>
      <c r="F560" s="209"/>
      <c r="G560" s="209"/>
      <c r="H560" s="209"/>
      <c r="I560" s="146"/>
      <c r="J560" s="146"/>
      <c r="K560" s="146"/>
      <c r="L560" s="146"/>
    </row>
    <row r="561" s="149" customFormat="1"/>
    <row r="562" s="149" customFormat="1"/>
    <row r="563" s="149" customFormat="1"/>
    <row r="564" s="149" customFormat="1"/>
    <row r="565" s="149" customFormat="1"/>
    <row r="566" s="149" customFormat="1"/>
    <row r="567" s="149" customFormat="1"/>
    <row r="568" s="149" customFormat="1"/>
    <row r="569" s="149" customFormat="1"/>
    <row r="570" s="149" customFormat="1"/>
    <row r="571" s="149" customFormat="1"/>
    <row r="572" s="149" customFormat="1"/>
    <row r="573" s="149" customFormat="1"/>
    <row r="574" s="149" customFormat="1"/>
    <row r="575" s="149" customFormat="1"/>
    <row r="576" s="149" customFormat="1"/>
    <row r="577" s="149" customFormat="1"/>
    <row r="578" s="149" customFormat="1"/>
    <row r="579" s="149" customFormat="1"/>
    <row r="580" s="149" customFormat="1"/>
    <row r="581" s="149" customFormat="1"/>
    <row r="582" s="149" customFormat="1"/>
    <row r="583" s="149" customFormat="1"/>
    <row r="584" s="149" customFormat="1"/>
    <row r="585" s="149" customFormat="1"/>
    <row r="586" s="149" customFormat="1"/>
    <row r="587" s="149" customFormat="1"/>
    <row r="588" s="149" customFormat="1"/>
    <row r="589" s="149" customFormat="1"/>
    <row r="590" s="149" customFormat="1"/>
    <row r="591" s="149" customFormat="1"/>
    <row r="592" s="149" customFormat="1"/>
    <row r="593" s="149" customFormat="1"/>
    <row r="594" s="149" customFormat="1"/>
    <row r="595" s="149" customFormat="1"/>
    <row r="596" s="149" customFormat="1"/>
    <row r="597" s="149" customFormat="1"/>
    <row r="598" s="149" customFormat="1"/>
    <row r="599" s="149" customFormat="1"/>
    <row r="600" s="149" customFormat="1"/>
    <row r="601" s="149" customFormat="1"/>
    <row r="602" s="149" customFormat="1"/>
    <row r="603" s="149" customFormat="1"/>
    <row r="604" s="149" customFormat="1"/>
    <row r="605" s="149" customFormat="1"/>
    <row r="606" s="149" customFormat="1"/>
    <row r="607" s="149" customFormat="1"/>
    <row r="608" s="149" customFormat="1"/>
    <row r="609" s="149" customFormat="1"/>
    <row r="610" s="149" customFormat="1"/>
    <row r="611" s="149" customFormat="1"/>
    <row r="612" s="149" customFormat="1"/>
    <row r="613" s="149" customFormat="1"/>
    <row r="614" s="149" customFormat="1"/>
    <row r="615" s="149" customFormat="1"/>
    <row r="616" s="149" customFormat="1"/>
    <row r="617" s="149" customFormat="1"/>
    <row r="618" s="149" customFormat="1"/>
    <row r="619" s="149" customFormat="1"/>
    <row r="620" s="149" customFormat="1"/>
    <row r="621" s="149" customFormat="1"/>
    <row r="622" s="149" customFormat="1"/>
    <row r="623" s="149" customFormat="1"/>
    <row r="624" s="149" customFormat="1"/>
    <row r="625" s="149" customFormat="1"/>
    <row r="626" s="149" customFormat="1"/>
    <row r="627" s="149" customFormat="1"/>
    <row r="628" s="149" customFormat="1"/>
    <row r="629" s="149" customFormat="1"/>
    <row r="630" s="149" customFormat="1"/>
    <row r="631" s="149" customFormat="1"/>
    <row r="632" s="149" customFormat="1"/>
    <row r="633" s="149" customFormat="1"/>
    <row r="634" s="149" customFormat="1"/>
    <row r="635" s="149" customFormat="1"/>
    <row r="636" s="149" customFormat="1"/>
    <row r="637" s="149" customFormat="1"/>
    <row r="638" s="149" customFormat="1"/>
    <row r="639" s="149" customFormat="1"/>
    <row r="640" s="149" customFormat="1"/>
    <row r="641" s="149" customFormat="1"/>
    <row r="642" s="149" customFormat="1"/>
    <row r="643" s="149" customFormat="1"/>
    <row r="644" s="149" customFormat="1"/>
    <row r="645" s="149" customFormat="1"/>
    <row r="646" s="149" customFormat="1"/>
    <row r="647" s="149" customFormat="1"/>
    <row r="648" s="149" customFormat="1"/>
    <row r="649" s="149" customFormat="1"/>
    <row r="650" s="149" customFormat="1"/>
    <row r="651" s="149" customFormat="1"/>
    <row r="652" s="149" customFormat="1"/>
    <row r="653" s="149" customFormat="1"/>
    <row r="654" s="149" customFormat="1"/>
    <row r="655" s="149" customFormat="1"/>
    <row r="656" s="149" customFormat="1"/>
    <row r="657" s="149" customFormat="1"/>
    <row r="658" s="149" customFormat="1"/>
    <row r="659" s="149" customFormat="1"/>
    <row r="660" s="149" customFormat="1"/>
    <row r="661" s="149" customFormat="1"/>
    <row r="662" s="149" customFormat="1"/>
    <row r="663" s="149" customFormat="1"/>
    <row r="664" s="149" customFormat="1"/>
    <row r="665" s="149" customFormat="1"/>
    <row r="666" s="149" customFormat="1"/>
    <row r="667" s="149" customFormat="1"/>
    <row r="668" s="149" customFormat="1"/>
    <row r="669" s="149" customFormat="1"/>
    <row r="670" s="149" customFormat="1"/>
    <row r="671" s="149" customFormat="1"/>
    <row r="672" s="149" customFormat="1"/>
    <row r="673" s="149" customFormat="1"/>
    <row r="674" s="149" customFormat="1"/>
  </sheetData>
  <mergeCells count="2819">
    <mergeCell ref="A497:A498"/>
    <mergeCell ref="B497:C497"/>
    <mergeCell ref="D497:D498"/>
    <mergeCell ref="E497:F497"/>
    <mergeCell ref="G497:H497"/>
    <mergeCell ref="I497:J497"/>
    <mergeCell ref="K497:L497"/>
    <mergeCell ref="A542:A543"/>
    <mergeCell ref="B542:C542"/>
    <mergeCell ref="D542:D543"/>
    <mergeCell ref="E542:F542"/>
    <mergeCell ref="G542:H542"/>
    <mergeCell ref="A433:A434"/>
    <mergeCell ref="B433:C433"/>
    <mergeCell ref="D433:D434"/>
    <mergeCell ref="E433:F433"/>
    <mergeCell ref="G433:H433"/>
    <mergeCell ref="I433:J433"/>
    <mergeCell ref="K433:L433"/>
    <mergeCell ref="A465:A466"/>
    <mergeCell ref="B465:C465"/>
    <mergeCell ref="D465:D466"/>
    <mergeCell ref="E465:F465"/>
    <mergeCell ref="G465:H465"/>
    <mergeCell ref="I465:J465"/>
    <mergeCell ref="K465:L465"/>
    <mergeCell ref="A369:A370"/>
    <mergeCell ref="B369:C369"/>
    <mergeCell ref="D369:D370"/>
    <mergeCell ref="E369:F369"/>
    <mergeCell ref="G369:H369"/>
    <mergeCell ref="I369:J369"/>
    <mergeCell ref="K369:L369"/>
    <mergeCell ref="A401:A402"/>
    <mergeCell ref="B401:C401"/>
    <mergeCell ref="D401:D402"/>
    <mergeCell ref="E401:F401"/>
    <mergeCell ref="G401:H401"/>
    <mergeCell ref="I401:J401"/>
    <mergeCell ref="K401:L401"/>
    <mergeCell ref="B307:C307"/>
    <mergeCell ref="D307:D308"/>
    <mergeCell ref="E307:F307"/>
    <mergeCell ref="G307:H307"/>
    <mergeCell ref="I307:J307"/>
    <mergeCell ref="K307:L307"/>
    <mergeCell ref="A307:A308"/>
    <mergeCell ref="A337:A338"/>
    <mergeCell ref="B337:C337"/>
    <mergeCell ref="D337:D338"/>
    <mergeCell ref="E337:F337"/>
    <mergeCell ref="G337:H337"/>
    <mergeCell ref="I337:J337"/>
    <mergeCell ref="K337:L337"/>
    <mergeCell ref="A284:J284"/>
    <mergeCell ref="A265:J265"/>
    <mergeCell ref="A270:J270"/>
    <mergeCell ref="A275:J275"/>
    <mergeCell ref="A280:J280"/>
    <mergeCell ref="A289:J289"/>
    <mergeCell ref="A239:F239"/>
    <mergeCell ref="A256:J256"/>
    <mergeCell ref="A257:J257"/>
    <mergeCell ref="A261:J261"/>
    <mergeCell ref="B203:H203"/>
    <mergeCell ref="A210:M210"/>
    <mergeCell ref="A223:E223"/>
    <mergeCell ref="XEH180:XEM180"/>
    <mergeCell ref="XEN180:XES180"/>
    <mergeCell ref="WVZ180:WWE180"/>
    <mergeCell ref="WWF180:WWK180"/>
    <mergeCell ref="WWL180:WWQ180"/>
    <mergeCell ref="WWR180:WWW180"/>
    <mergeCell ref="WWX180:WXC180"/>
    <mergeCell ref="WXD180:WXI180"/>
    <mergeCell ref="WUP180:WUU180"/>
    <mergeCell ref="WUV180:WVA180"/>
    <mergeCell ref="WVB180:WVG180"/>
    <mergeCell ref="WVH180:WVM180"/>
    <mergeCell ref="WVN180:WVS180"/>
    <mergeCell ref="WVT180:WVY180"/>
    <mergeCell ref="WTF180:WTK180"/>
    <mergeCell ref="WTL180:WTQ180"/>
    <mergeCell ref="WTR180:WTW180"/>
    <mergeCell ref="A248:J248"/>
    <mergeCell ref="WTX180:WUC180"/>
    <mergeCell ref="XET180:XEW180"/>
    <mergeCell ref="A186:H186"/>
    <mergeCell ref="XCX180:XDC180"/>
    <mergeCell ref="XDD180:XDI180"/>
    <mergeCell ref="XDJ180:XDO180"/>
    <mergeCell ref="XDP180:XDU180"/>
    <mergeCell ref="XDV180:XEA180"/>
    <mergeCell ref="XEB180:XEG180"/>
    <mergeCell ref="XBN180:XBS180"/>
    <mergeCell ref="XBT180:XBY180"/>
    <mergeCell ref="XBZ180:XCE180"/>
    <mergeCell ref="XCF180:XCK180"/>
    <mergeCell ref="XCL180:XCQ180"/>
    <mergeCell ref="XCR180:XCW180"/>
    <mergeCell ref="XAD180:XAI180"/>
    <mergeCell ref="XAJ180:XAO180"/>
    <mergeCell ref="XAP180:XAU180"/>
    <mergeCell ref="XAV180:XBA180"/>
    <mergeCell ref="XBB180:XBG180"/>
    <mergeCell ref="XBH180:XBM180"/>
    <mergeCell ref="WYT180:WYY180"/>
    <mergeCell ref="WYZ180:WZE180"/>
    <mergeCell ref="WZF180:WZK180"/>
    <mergeCell ref="WZL180:WZQ180"/>
    <mergeCell ref="WZR180:WZW180"/>
    <mergeCell ref="WZX180:XAC180"/>
    <mergeCell ref="WXJ180:WXO180"/>
    <mergeCell ref="WXP180:WXU180"/>
    <mergeCell ref="WXV180:WYA180"/>
    <mergeCell ref="WYB180:WYG180"/>
    <mergeCell ref="WYH180:WYM180"/>
    <mergeCell ref="WYN180:WYS180"/>
    <mergeCell ref="WUD180:WUI180"/>
    <mergeCell ref="WUJ180:WUO180"/>
    <mergeCell ref="WRV180:WSA180"/>
    <mergeCell ref="WSB180:WSG180"/>
    <mergeCell ref="WSH180:WSM180"/>
    <mergeCell ref="WSN180:WSS180"/>
    <mergeCell ref="WST180:WSY180"/>
    <mergeCell ref="WSZ180:WTE180"/>
    <mergeCell ref="WQL180:WQQ180"/>
    <mergeCell ref="WQR180:WQW180"/>
    <mergeCell ref="WQX180:WRC180"/>
    <mergeCell ref="WRD180:WRI180"/>
    <mergeCell ref="WRJ180:WRO180"/>
    <mergeCell ref="WRP180:WRU180"/>
    <mergeCell ref="WPB180:WPG180"/>
    <mergeCell ref="WPH180:WPM180"/>
    <mergeCell ref="WPN180:WPS180"/>
    <mergeCell ref="WPT180:WPY180"/>
    <mergeCell ref="WPZ180:WQE180"/>
    <mergeCell ref="WQF180:WQK180"/>
    <mergeCell ref="WNR180:WNW180"/>
    <mergeCell ref="WNX180:WOC180"/>
    <mergeCell ref="WOD180:WOI180"/>
    <mergeCell ref="WOJ180:WOO180"/>
    <mergeCell ref="WOP180:WOU180"/>
    <mergeCell ref="WOV180:WPA180"/>
    <mergeCell ref="WMH180:WMM180"/>
    <mergeCell ref="WMN180:WMS180"/>
    <mergeCell ref="WMT180:WMY180"/>
    <mergeCell ref="WMZ180:WNE180"/>
    <mergeCell ref="WNF180:WNK180"/>
    <mergeCell ref="WNL180:WNQ180"/>
    <mergeCell ref="WKX180:WLC180"/>
    <mergeCell ref="WLD180:WLI180"/>
    <mergeCell ref="WLJ180:WLO180"/>
    <mergeCell ref="WLP180:WLU180"/>
    <mergeCell ref="WLV180:WMA180"/>
    <mergeCell ref="WMB180:WMG180"/>
    <mergeCell ref="WJN180:WJS180"/>
    <mergeCell ref="WJT180:WJY180"/>
    <mergeCell ref="WJZ180:WKE180"/>
    <mergeCell ref="WKF180:WKK180"/>
    <mergeCell ref="WKL180:WKQ180"/>
    <mergeCell ref="WKR180:WKW180"/>
    <mergeCell ref="WID180:WII180"/>
    <mergeCell ref="WIJ180:WIO180"/>
    <mergeCell ref="WIP180:WIU180"/>
    <mergeCell ref="WIV180:WJA180"/>
    <mergeCell ref="WJB180:WJG180"/>
    <mergeCell ref="WJH180:WJM180"/>
    <mergeCell ref="WGT180:WGY180"/>
    <mergeCell ref="WGZ180:WHE180"/>
    <mergeCell ref="WHF180:WHK180"/>
    <mergeCell ref="WHL180:WHQ180"/>
    <mergeCell ref="WHR180:WHW180"/>
    <mergeCell ref="WHX180:WIC180"/>
    <mergeCell ref="WFJ180:WFO180"/>
    <mergeCell ref="WFP180:WFU180"/>
    <mergeCell ref="WFV180:WGA180"/>
    <mergeCell ref="WGB180:WGG180"/>
    <mergeCell ref="WGH180:WGM180"/>
    <mergeCell ref="WGN180:WGS180"/>
    <mergeCell ref="WDZ180:WEE180"/>
    <mergeCell ref="WEF180:WEK180"/>
    <mergeCell ref="WEL180:WEQ180"/>
    <mergeCell ref="WER180:WEW180"/>
    <mergeCell ref="WEX180:WFC180"/>
    <mergeCell ref="WFD180:WFI180"/>
    <mergeCell ref="WCP180:WCU180"/>
    <mergeCell ref="WCV180:WDA180"/>
    <mergeCell ref="WDB180:WDG180"/>
    <mergeCell ref="WDH180:WDM180"/>
    <mergeCell ref="WDN180:WDS180"/>
    <mergeCell ref="WDT180:WDY180"/>
    <mergeCell ref="WBF180:WBK180"/>
    <mergeCell ref="WBL180:WBQ180"/>
    <mergeCell ref="WBR180:WBW180"/>
    <mergeCell ref="WBX180:WCC180"/>
    <mergeCell ref="WCD180:WCI180"/>
    <mergeCell ref="WCJ180:WCO180"/>
    <mergeCell ref="VZV180:WAA180"/>
    <mergeCell ref="WAB180:WAG180"/>
    <mergeCell ref="WAH180:WAM180"/>
    <mergeCell ref="WAN180:WAS180"/>
    <mergeCell ref="WAT180:WAY180"/>
    <mergeCell ref="WAZ180:WBE180"/>
    <mergeCell ref="VYL180:VYQ180"/>
    <mergeCell ref="VYR180:VYW180"/>
    <mergeCell ref="VYX180:VZC180"/>
    <mergeCell ref="VZD180:VZI180"/>
    <mergeCell ref="VZJ180:VZO180"/>
    <mergeCell ref="VZP180:VZU180"/>
    <mergeCell ref="VXB180:VXG180"/>
    <mergeCell ref="VXH180:VXM180"/>
    <mergeCell ref="VXN180:VXS180"/>
    <mergeCell ref="VXT180:VXY180"/>
    <mergeCell ref="VXZ180:VYE180"/>
    <mergeCell ref="VYF180:VYK180"/>
    <mergeCell ref="VVR180:VVW180"/>
    <mergeCell ref="VVX180:VWC180"/>
    <mergeCell ref="VWD180:VWI180"/>
    <mergeCell ref="VWJ180:VWO180"/>
    <mergeCell ref="VWP180:VWU180"/>
    <mergeCell ref="VWV180:VXA180"/>
    <mergeCell ref="VUH180:VUM180"/>
    <mergeCell ref="VUN180:VUS180"/>
    <mergeCell ref="VUT180:VUY180"/>
    <mergeCell ref="VUZ180:VVE180"/>
    <mergeCell ref="VVF180:VVK180"/>
    <mergeCell ref="VVL180:VVQ180"/>
    <mergeCell ref="VSX180:VTC180"/>
    <mergeCell ref="VTD180:VTI180"/>
    <mergeCell ref="VTJ180:VTO180"/>
    <mergeCell ref="VTP180:VTU180"/>
    <mergeCell ref="VTV180:VUA180"/>
    <mergeCell ref="VUB180:VUG180"/>
    <mergeCell ref="VRN180:VRS180"/>
    <mergeCell ref="VRT180:VRY180"/>
    <mergeCell ref="VRZ180:VSE180"/>
    <mergeCell ref="VSF180:VSK180"/>
    <mergeCell ref="VSL180:VSQ180"/>
    <mergeCell ref="VSR180:VSW180"/>
    <mergeCell ref="VQD180:VQI180"/>
    <mergeCell ref="VQJ180:VQO180"/>
    <mergeCell ref="VQP180:VQU180"/>
    <mergeCell ref="VQV180:VRA180"/>
    <mergeCell ref="VRB180:VRG180"/>
    <mergeCell ref="VRH180:VRM180"/>
    <mergeCell ref="VOT180:VOY180"/>
    <mergeCell ref="VOZ180:VPE180"/>
    <mergeCell ref="VPF180:VPK180"/>
    <mergeCell ref="VPL180:VPQ180"/>
    <mergeCell ref="VPR180:VPW180"/>
    <mergeCell ref="VPX180:VQC180"/>
    <mergeCell ref="VNJ180:VNO180"/>
    <mergeCell ref="VNP180:VNU180"/>
    <mergeCell ref="VNV180:VOA180"/>
    <mergeCell ref="VOB180:VOG180"/>
    <mergeCell ref="VOH180:VOM180"/>
    <mergeCell ref="VON180:VOS180"/>
    <mergeCell ref="VLZ180:VME180"/>
    <mergeCell ref="VMF180:VMK180"/>
    <mergeCell ref="VML180:VMQ180"/>
    <mergeCell ref="VMR180:VMW180"/>
    <mergeCell ref="VMX180:VNC180"/>
    <mergeCell ref="VND180:VNI180"/>
    <mergeCell ref="VKP180:VKU180"/>
    <mergeCell ref="VKV180:VLA180"/>
    <mergeCell ref="VLB180:VLG180"/>
    <mergeCell ref="VLH180:VLM180"/>
    <mergeCell ref="VLN180:VLS180"/>
    <mergeCell ref="VLT180:VLY180"/>
    <mergeCell ref="VJF180:VJK180"/>
    <mergeCell ref="VJL180:VJQ180"/>
    <mergeCell ref="VJR180:VJW180"/>
    <mergeCell ref="VJX180:VKC180"/>
    <mergeCell ref="VKD180:VKI180"/>
    <mergeCell ref="VKJ180:VKO180"/>
    <mergeCell ref="VHV180:VIA180"/>
    <mergeCell ref="VIB180:VIG180"/>
    <mergeCell ref="VIH180:VIM180"/>
    <mergeCell ref="VIN180:VIS180"/>
    <mergeCell ref="VIT180:VIY180"/>
    <mergeCell ref="VIZ180:VJE180"/>
    <mergeCell ref="VGL180:VGQ180"/>
    <mergeCell ref="VGR180:VGW180"/>
    <mergeCell ref="VGX180:VHC180"/>
    <mergeCell ref="VHD180:VHI180"/>
    <mergeCell ref="VHJ180:VHO180"/>
    <mergeCell ref="VHP180:VHU180"/>
    <mergeCell ref="VFB180:VFG180"/>
    <mergeCell ref="VFH180:VFM180"/>
    <mergeCell ref="VFN180:VFS180"/>
    <mergeCell ref="VFT180:VFY180"/>
    <mergeCell ref="VFZ180:VGE180"/>
    <mergeCell ref="VGF180:VGK180"/>
    <mergeCell ref="VDR180:VDW180"/>
    <mergeCell ref="VDX180:VEC180"/>
    <mergeCell ref="VED180:VEI180"/>
    <mergeCell ref="VEJ180:VEO180"/>
    <mergeCell ref="VEP180:VEU180"/>
    <mergeCell ref="VEV180:VFA180"/>
    <mergeCell ref="VCH180:VCM180"/>
    <mergeCell ref="VCN180:VCS180"/>
    <mergeCell ref="VCT180:VCY180"/>
    <mergeCell ref="VCZ180:VDE180"/>
    <mergeCell ref="VDF180:VDK180"/>
    <mergeCell ref="VDL180:VDQ180"/>
    <mergeCell ref="VAX180:VBC180"/>
    <mergeCell ref="VBD180:VBI180"/>
    <mergeCell ref="VBJ180:VBO180"/>
    <mergeCell ref="VBP180:VBU180"/>
    <mergeCell ref="VBV180:VCA180"/>
    <mergeCell ref="VCB180:VCG180"/>
    <mergeCell ref="UZN180:UZS180"/>
    <mergeCell ref="UZT180:UZY180"/>
    <mergeCell ref="UZZ180:VAE180"/>
    <mergeCell ref="VAF180:VAK180"/>
    <mergeCell ref="VAL180:VAQ180"/>
    <mergeCell ref="VAR180:VAW180"/>
    <mergeCell ref="UYD180:UYI180"/>
    <mergeCell ref="UYJ180:UYO180"/>
    <mergeCell ref="UYP180:UYU180"/>
    <mergeCell ref="UYV180:UZA180"/>
    <mergeCell ref="UZB180:UZG180"/>
    <mergeCell ref="UZH180:UZM180"/>
    <mergeCell ref="UWT180:UWY180"/>
    <mergeCell ref="UWZ180:UXE180"/>
    <mergeCell ref="UXF180:UXK180"/>
    <mergeCell ref="UXL180:UXQ180"/>
    <mergeCell ref="UXR180:UXW180"/>
    <mergeCell ref="UXX180:UYC180"/>
    <mergeCell ref="UVJ180:UVO180"/>
    <mergeCell ref="UVP180:UVU180"/>
    <mergeCell ref="UVV180:UWA180"/>
    <mergeCell ref="UWB180:UWG180"/>
    <mergeCell ref="UWH180:UWM180"/>
    <mergeCell ref="UWN180:UWS180"/>
    <mergeCell ref="UTZ180:UUE180"/>
    <mergeCell ref="UUF180:UUK180"/>
    <mergeCell ref="UUL180:UUQ180"/>
    <mergeCell ref="UUR180:UUW180"/>
    <mergeCell ref="UUX180:UVC180"/>
    <mergeCell ref="UVD180:UVI180"/>
    <mergeCell ref="USP180:USU180"/>
    <mergeCell ref="USV180:UTA180"/>
    <mergeCell ref="UTB180:UTG180"/>
    <mergeCell ref="UTH180:UTM180"/>
    <mergeCell ref="UTN180:UTS180"/>
    <mergeCell ref="UTT180:UTY180"/>
    <mergeCell ref="URF180:URK180"/>
    <mergeCell ref="URL180:URQ180"/>
    <mergeCell ref="URR180:URW180"/>
    <mergeCell ref="URX180:USC180"/>
    <mergeCell ref="USD180:USI180"/>
    <mergeCell ref="USJ180:USO180"/>
    <mergeCell ref="UPV180:UQA180"/>
    <mergeCell ref="UQB180:UQG180"/>
    <mergeCell ref="UQH180:UQM180"/>
    <mergeCell ref="UQN180:UQS180"/>
    <mergeCell ref="UQT180:UQY180"/>
    <mergeCell ref="UQZ180:URE180"/>
    <mergeCell ref="UOL180:UOQ180"/>
    <mergeCell ref="UOR180:UOW180"/>
    <mergeCell ref="UOX180:UPC180"/>
    <mergeCell ref="UPD180:UPI180"/>
    <mergeCell ref="UPJ180:UPO180"/>
    <mergeCell ref="UPP180:UPU180"/>
    <mergeCell ref="UNB180:UNG180"/>
    <mergeCell ref="UNH180:UNM180"/>
    <mergeCell ref="UNN180:UNS180"/>
    <mergeCell ref="UNT180:UNY180"/>
    <mergeCell ref="UNZ180:UOE180"/>
    <mergeCell ref="UOF180:UOK180"/>
    <mergeCell ref="ULR180:ULW180"/>
    <mergeCell ref="ULX180:UMC180"/>
    <mergeCell ref="UMD180:UMI180"/>
    <mergeCell ref="UMJ180:UMO180"/>
    <mergeCell ref="UMP180:UMU180"/>
    <mergeCell ref="UMV180:UNA180"/>
    <mergeCell ref="UKH180:UKM180"/>
    <mergeCell ref="UKN180:UKS180"/>
    <mergeCell ref="UKT180:UKY180"/>
    <mergeCell ref="UKZ180:ULE180"/>
    <mergeCell ref="ULF180:ULK180"/>
    <mergeCell ref="ULL180:ULQ180"/>
    <mergeCell ref="UIX180:UJC180"/>
    <mergeCell ref="UJD180:UJI180"/>
    <mergeCell ref="UJJ180:UJO180"/>
    <mergeCell ref="UJP180:UJU180"/>
    <mergeCell ref="UJV180:UKA180"/>
    <mergeCell ref="UKB180:UKG180"/>
    <mergeCell ref="UHN180:UHS180"/>
    <mergeCell ref="UHT180:UHY180"/>
    <mergeCell ref="UHZ180:UIE180"/>
    <mergeCell ref="UIF180:UIK180"/>
    <mergeCell ref="UIL180:UIQ180"/>
    <mergeCell ref="UIR180:UIW180"/>
    <mergeCell ref="UGD180:UGI180"/>
    <mergeCell ref="UGJ180:UGO180"/>
    <mergeCell ref="UGP180:UGU180"/>
    <mergeCell ref="UGV180:UHA180"/>
    <mergeCell ref="UHB180:UHG180"/>
    <mergeCell ref="UHH180:UHM180"/>
    <mergeCell ref="UET180:UEY180"/>
    <mergeCell ref="UEZ180:UFE180"/>
    <mergeCell ref="UFF180:UFK180"/>
    <mergeCell ref="UFL180:UFQ180"/>
    <mergeCell ref="UFR180:UFW180"/>
    <mergeCell ref="UFX180:UGC180"/>
    <mergeCell ref="UDJ180:UDO180"/>
    <mergeCell ref="UDP180:UDU180"/>
    <mergeCell ref="UDV180:UEA180"/>
    <mergeCell ref="UEB180:UEG180"/>
    <mergeCell ref="UEH180:UEM180"/>
    <mergeCell ref="UEN180:UES180"/>
    <mergeCell ref="UBZ180:UCE180"/>
    <mergeCell ref="UCF180:UCK180"/>
    <mergeCell ref="UCL180:UCQ180"/>
    <mergeCell ref="UCR180:UCW180"/>
    <mergeCell ref="UCX180:UDC180"/>
    <mergeCell ref="UDD180:UDI180"/>
    <mergeCell ref="UAP180:UAU180"/>
    <mergeCell ref="UAV180:UBA180"/>
    <mergeCell ref="UBB180:UBG180"/>
    <mergeCell ref="UBH180:UBM180"/>
    <mergeCell ref="UBN180:UBS180"/>
    <mergeCell ref="UBT180:UBY180"/>
    <mergeCell ref="TZF180:TZK180"/>
    <mergeCell ref="TZL180:TZQ180"/>
    <mergeCell ref="TZR180:TZW180"/>
    <mergeCell ref="TZX180:UAC180"/>
    <mergeCell ref="UAD180:UAI180"/>
    <mergeCell ref="UAJ180:UAO180"/>
    <mergeCell ref="TXV180:TYA180"/>
    <mergeCell ref="TYB180:TYG180"/>
    <mergeCell ref="TYH180:TYM180"/>
    <mergeCell ref="TYN180:TYS180"/>
    <mergeCell ref="TYT180:TYY180"/>
    <mergeCell ref="TYZ180:TZE180"/>
    <mergeCell ref="TWL180:TWQ180"/>
    <mergeCell ref="TWR180:TWW180"/>
    <mergeCell ref="TWX180:TXC180"/>
    <mergeCell ref="TXD180:TXI180"/>
    <mergeCell ref="TXJ180:TXO180"/>
    <mergeCell ref="TXP180:TXU180"/>
    <mergeCell ref="TVB180:TVG180"/>
    <mergeCell ref="TVH180:TVM180"/>
    <mergeCell ref="TVN180:TVS180"/>
    <mergeCell ref="TVT180:TVY180"/>
    <mergeCell ref="TVZ180:TWE180"/>
    <mergeCell ref="TWF180:TWK180"/>
    <mergeCell ref="TTR180:TTW180"/>
    <mergeCell ref="TTX180:TUC180"/>
    <mergeCell ref="TUD180:TUI180"/>
    <mergeCell ref="TUJ180:TUO180"/>
    <mergeCell ref="TUP180:TUU180"/>
    <mergeCell ref="TUV180:TVA180"/>
    <mergeCell ref="TSH180:TSM180"/>
    <mergeCell ref="TSN180:TSS180"/>
    <mergeCell ref="TST180:TSY180"/>
    <mergeCell ref="TSZ180:TTE180"/>
    <mergeCell ref="TTF180:TTK180"/>
    <mergeCell ref="TTL180:TTQ180"/>
    <mergeCell ref="TQX180:TRC180"/>
    <mergeCell ref="TRD180:TRI180"/>
    <mergeCell ref="TRJ180:TRO180"/>
    <mergeCell ref="TRP180:TRU180"/>
    <mergeCell ref="TRV180:TSA180"/>
    <mergeCell ref="TSB180:TSG180"/>
    <mergeCell ref="TPN180:TPS180"/>
    <mergeCell ref="TPT180:TPY180"/>
    <mergeCell ref="TPZ180:TQE180"/>
    <mergeCell ref="TQF180:TQK180"/>
    <mergeCell ref="TQL180:TQQ180"/>
    <mergeCell ref="TQR180:TQW180"/>
    <mergeCell ref="TOD180:TOI180"/>
    <mergeCell ref="TOJ180:TOO180"/>
    <mergeCell ref="TOP180:TOU180"/>
    <mergeCell ref="TOV180:TPA180"/>
    <mergeCell ref="TPB180:TPG180"/>
    <mergeCell ref="TPH180:TPM180"/>
    <mergeCell ref="TMT180:TMY180"/>
    <mergeCell ref="TMZ180:TNE180"/>
    <mergeCell ref="TNF180:TNK180"/>
    <mergeCell ref="TNL180:TNQ180"/>
    <mergeCell ref="TNR180:TNW180"/>
    <mergeCell ref="TNX180:TOC180"/>
    <mergeCell ref="TLJ180:TLO180"/>
    <mergeCell ref="TLP180:TLU180"/>
    <mergeCell ref="TLV180:TMA180"/>
    <mergeCell ref="TMB180:TMG180"/>
    <mergeCell ref="TMH180:TMM180"/>
    <mergeCell ref="TMN180:TMS180"/>
    <mergeCell ref="TJZ180:TKE180"/>
    <mergeCell ref="TKF180:TKK180"/>
    <mergeCell ref="TKL180:TKQ180"/>
    <mergeCell ref="TKR180:TKW180"/>
    <mergeCell ref="TKX180:TLC180"/>
    <mergeCell ref="TLD180:TLI180"/>
    <mergeCell ref="TIP180:TIU180"/>
    <mergeCell ref="TIV180:TJA180"/>
    <mergeCell ref="TJB180:TJG180"/>
    <mergeCell ref="TJH180:TJM180"/>
    <mergeCell ref="TJN180:TJS180"/>
    <mergeCell ref="TJT180:TJY180"/>
    <mergeCell ref="THF180:THK180"/>
    <mergeCell ref="THL180:THQ180"/>
    <mergeCell ref="THR180:THW180"/>
    <mergeCell ref="THX180:TIC180"/>
    <mergeCell ref="TID180:TII180"/>
    <mergeCell ref="TIJ180:TIO180"/>
    <mergeCell ref="TFV180:TGA180"/>
    <mergeCell ref="TGB180:TGG180"/>
    <mergeCell ref="TGH180:TGM180"/>
    <mergeCell ref="TGN180:TGS180"/>
    <mergeCell ref="TGT180:TGY180"/>
    <mergeCell ref="TGZ180:THE180"/>
    <mergeCell ref="TEL180:TEQ180"/>
    <mergeCell ref="TER180:TEW180"/>
    <mergeCell ref="TEX180:TFC180"/>
    <mergeCell ref="TFD180:TFI180"/>
    <mergeCell ref="TFJ180:TFO180"/>
    <mergeCell ref="TFP180:TFU180"/>
    <mergeCell ref="TDB180:TDG180"/>
    <mergeCell ref="TDH180:TDM180"/>
    <mergeCell ref="TDN180:TDS180"/>
    <mergeCell ref="TDT180:TDY180"/>
    <mergeCell ref="TDZ180:TEE180"/>
    <mergeCell ref="TEF180:TEK180"/>
    <mergeCell ref="TBR180:TBW180"/>
    <mergeCell ref="TBX180:TCC180"/>
    <mergeCell ref="TCD180:TCI180"/>
    <mergeCell ref="TCJ180:TCO180"/>
    <mergeCell ref="TCP180:TCU180"/>
    <mergeCell ref="TCV180:TDA180"/>
    <mergeCell ref="TAH180:TAM180"/>
    <mergeCell ref="TAN180:TAS180"/>
    <mergeCell ref="TAT180:TAY180"/>
    <mergeCell ref="TAZ180:TBE180"/>
    <mergeCell ref="TBF180:TBK180"/>
    <mergeCell ref="TBL180:TBQ180"/>
    <mergeCell ref="SYX180:SZC180"/>
    <mergeCell ref="SZD180:SZI180"/>
    <mergeCell ref="SZJ180:SZO180"/>
    <mergeCell ref="SZP180:SZU180"/>
    <mergeCell ref="SZV180:TAA180"/>
    <mergeCell ref="TAB180:TAG180"/>
    <mergeCell ref="SXN180:SXS180"/>
    <mergeCell ref="SXT180:SXY180"/>
    <mergeCell ref="SXZ180:SYE180"/>
    <mergeCell ref="SYF180:SYK180"/>
    <mergeCell ref="SYL180:SYQ180"/>
    <mergeCell ref="SYR180:SYW180"/>
    <mergeCell ref="SWD180:SWI180"/>
    <mergeCell ref="SWJ180:SWO180"/>
    <mergeCell ref="SWP180:SWU180"/>
    <mergeCell ref="SWV180:SXA180"/>
    <mergeCell ref="SXB180:SXG180"/>
    <mergeCell ref="SXH180:SXM180"/>
    <mergeCell ref="SUT180:SUY180"/>
    <mergeCell ref="SUZ180:SVE180"/>
    <mergeCell ref="SVF180:SVK180"/>
    <mergeCell ref="SVL180:SVQ180"/>
    <mergeCell ref="SVR180:SVW180"/>
    <mergeCell ref="SVX180:SWC180"/>
    <mergeCell ref="STJ180:STO180"/>
    <mergeCell ref="STP180:STU180"/>
    <mergeCell ref="STV180:SUA180"/>
    <mergeCell ref="SUB180:SUG180"/>
    <mergeCell ref="SUH180:SUM180"/>
    <mergeCell ref="SUN180:SUS180"/>
    <mergeCell ref="SRZ180:SSE180"/>
    <mergeCell ref="SSF180:SSK180"/>
    <mergeCell ref="SSL180:SSQ180"/>
    <mergeCell ref="SSR180:SSW180"/>
    <mergeCell ref="SSX180:STC180"/>
    <mergeCell ref="STD180:STI180"/>
    <mergeCell ref="SQP180:SQU180"/>
    <mergeCell ref="SQV180:SRA180"/>
    <mergeCell ref="SRB180:SRG180"/>
    <mergeCell ref="SRH180:SRM180"/>
    <mergeCell ref="SRN180:SRS180"/>
    <mergeCell ref="SRT180:SRY180"/>
    <mergeCell ref="SPF180:SPK180"/>
    <mergeCell ref="SPL180:SPQ180"/>
    <mergeCell ref="SPR180:SPW180"/>
    <mergeCell ref="SPX180:SQC180"/>
    <mergeCell ref="SQD180:SQI180"/>
    <mergeCell ref="SQJ180:SQO180"/>
    <mergeCell ref="SNV180:SOA180"/>
    <mergeCell ref="SOB180:SOG180"/>
    <mergeCell ref="SOH180:SOM180"/>
    <mergeCell ref="SON180:SOS180"/>
    <mergeCell ref="SOT180:SOY180"/>
    <mergeCell ref="SOZ180:SPE180"/>
    <mergeCell ref="SML180:SMQ180"/>
    <mergeCell ref="SMR180:SMW180"/>
    <mergeCell ref="SMX180:SNC180"/>
    <mergeCell ref="SND180:SNI180"/>
    <mergeCell ref="SNJ180:SNO180"/>
    <mergeCell ref="SNP180:SNU180"/>
    <mergeCell ref="SLB180:SLG180"/>
    <mergeCell ref="SLH180:SLM180"/>
    <mergeCell ref="SLN180:SLS180"/>
    <mergeCell ref="SLT180:SLY180"/>
    <mergeCell ref="SLZ180:SME180"/>
    <mergeCell ref="SMF180:SMK180"/>
    <mergeCell ref="SJR180:SJW180"/>
    <mergeCell ref="SJX180:SKC180"/>
    <mergeCell ref="SKD180:SKI180"/>
    <mergeCell ref="SKJ180:SKO180"/>
    <mergeCell ref="SKP180:SKU180"/>
    <mergeCell ref="SKV180:SLA180"/>
    <mergeCell ref="SIH180:SIM180"/>
    <mergeCell ref="SIN180:SIS180"/>
    <mergeCell ref="SIT180:SIY180"/>
    <mergeCell ref="SIZ180:SJE180"/>
    <mergeCell ref="SJF180:SJK180"/>
    <mergeCell ref="SJL180:SJQ180"/>
    <mergeCell ref="SGX180:SHC180"/>
    <mergeCell ref="SHD180:SHI180"/>
    <mergeCell ref="SHJ180:SHO180"/>
    <mergeCell ref="SHP180:SHU180"/>
    <mergeCell ref="SHV180:SIA180"/>
    <mergeCell ref="SIB180:SIG180"/>
    <mergeCell ref="SFN180:SFS180"/>
    <mergeCell ref="SFT180:SFY180"/>
    <mergeCell ref="SFZ180:SGE180"/>
    <mergeCell ref="SGF180:SGK180"/>
    <mergeCell ref="SGL180:SGQ180"/>
    <mergeCell ref="SGR180:SGW180"/>
    <mergeCell ref="SED180:SEI180"/>
    <mergeCell ref="SEJ180:SEO180"/>
    <mergeCell ref="SEP180:SEU180"/>
    <mergeCell ref="SEV180:SFA180"/>
    <mergeCell ref="SFB180:SFG180"/>
    <mergeCell ref="SFH180:SFM180"/>
    <mergeCell ref="SCT180:SCY180"/>
    <mergeCell ref="SCZ180:SDE180"/>
    <mergeCell ref="SDF180:SDK180"/>
    <mergeCell ref="SDL180:SDQ180"/>
    <mergeCell ref="SDR180:SDW180"/>
    <mergeCell ref="SDX180:SEC180"/>
    <mergeCell ref="SBJ180:SBO180"/>
    <mergeCell ref="SBP180:SBU180"/>
    <mergeCell ref="SBV180:SCA180"/>
    <mergeCell ref="SCB180:SCG180"/>
    <mergeCell ref="SCH180:SCM180"/>
    <mergeCell ref="SCN180:SCS180"/>
    <mergeCell ref="RZZ180:SAE180"/>
    <mergeCell ref="SAF180:SAK180"/>
    <mergeCell ref="SAL180:SAQ180"/>
    <mergeCell ref="SAR180:SAW180"/>
    <mergeCell ref="SAX180:SBC180"/>
    <mergeCell ref="SBD180:SBI180"/>
    <mergeCell ref="RYP180:RYU180"/>
    <mergeCell ref="RYV180:RZA180"/>
    <mergeCell ref="RZB180:RZG180"/>
    <mergeCell ref="RZH180:RZM180"/>
    <mergeCell ref="RZN180:RZS180"/>
    <mergeCell ref="RZT180:RZY180"/>
    <mergeCell ref="RXF180:RXK180"/>
    <mergeCell ref="RXL180:RXQ180"/>
    <mergeCell ref="RXR180:RXW180"/>
    <mergeCell ref="RXX180:RYC180"/>
    <mergeCell ref="RYD180:RYI180"/>
    <mergeCell ref="RYJ180:RYO180"/>
    <mergeCell ref="RVV180:RWA180"/>
    <mergeCell ref="RWB180:RWG180"/>
    <mergeCell ref="RWH180:RWM180"/>
    <mergeCell ref="RWN180:RWS180"/>
    <mergeCell ref="RWT180:RWY180"/>
    <mergeCell ref="RWZ180:RXE180"/>
    <mergeCell ref="RUL180:RUQ180"/>
    <mergeCell ref="RUR180:RUW180"/>
    <mergeCell ref="RUX180:RVC180"/>
    <mergeCell ref="RVD180:RVI180"/>
    <mergeCell ref="RVJ180:RVO180"/>
    <mergeCell ref="RVP180:RVU180"/>
    <mergeCell ref="RTB180:RTG180"/>
    <mergeCell ref="RTH180:RTM180"/>
    <mergeCell ref="RTN180:RTS180"/>
    <mergeCell ref="RTT180:RTY180"/>
    <mergeCell ref="RTZ180:RUE180"/>
    <mergeCell ref="RUF180:RUK180"/>
    <mergeCell ref="RRR180:RRW180"/>
    <mergeCell ref="RRX180:RSC180"/>
    <mergeCell ref="RSD180:RSI180"/>
    <mergeCell ref="RSJ180:RSO180"/>
    <mergeCell ref="RSP180:RSU180"/>
    <mergeCell ref="RSV180:RTA180"/>
    <mergeCell ref="RQH180:RQM180"/>
    <mergeCell ref="RQN180:RQS180"/>
    <mergeCell ref="RQT180:RQY180"/>
    <mergeCell ref="RQZ180:RRE180"/>
    <mergeCell ref="RRF180:RRK180"/>
    <mergeCell ref="RRL180:RRQ180"/>
    <mergeCell ref="ROX180:RPC180"/>
    <mergeCell ref="RPD180:RPI180"/>
    <mergeCell ref="RPJ180:RPO180"/>
    <mergeCell ref="RPP180:RPU180"/>
    <mergeCell ref="RPV180:RQA180"/>
    <mergeCell ref="RQB180:RQG180"/>
    <mergeCell ref="RNN180:RNS180"/>
    <mergeCell ref="RNT180:RNY180"/>
    <mergeCell ref="RNZ180:ROE180"/>
    <mergeCell ref="ROF180:ROK180"/>
    <mergeCell ref="ROL180:ROQ180"/>
    <mergeCell ref="ROR180:ROW180"/>
    <mergeCell ref="RMD180:RMI180"/>
    <mergeCell ref="RMJ180:RMO180"/>
    <mergeCell ref="RMP180:RMU180"/>
    <mergeCell ref="RMV180:RNA180"/>
    <mergeCell ref="RNB180:RNG180"/>
    <mergeCell ref="RNH180:RNM180"/>
    <mergeCell ref="RKT180:RKY180"/>
    <mergeCell ref="RKZ180:RLE180"/>
    <mergeCell ref="RLF180:RLK180"/>
    <mergeCell ref="RLL180:RLQ180"/>
    <mergeCell ref="RLR180:RLW180"/>
    <mergeCell ref="RLX180:RMC180"/>
    <mergeCell ref="RJJ180:RJO180"/>
    <mergeCell ref="RJP180:RJU180"/>
    <mergeCell ref="RJV180:RKA180"/>
    <mergeCell ref="RKB180:RKG180"/>
    <mergeCell ref="RKH180:RKM180"/>
    <mergeCell ref="RKN180:RKS180"/>
    <mergeCell ref="RHZ180:RIE180"/>
    <mergeCell ref="RIF180:RIK180"/>
    <mergeCell ref="RIL180:RIQ180"/>
    <mergeCell ref="RIR180:RIW180"/>
    <mergeCell ref="RIX180:RJC180"/>
    <mergeCell ref="RJD180:RJI180"/>
    <mergeCell ref="RGP180:RGU180"/>
    <mergeCell ref="RGV180:RHA180"/>
    <mergeCell ref="RHB180:RHG180"/>
    <mergeCell ref="RHH180:RHM180"/>
    <mergeCell ref="RHN180:RHS180"/>
    <mergeCell ref="RHT180:RHY180"/>
    <mergeCell ref="RFF180:RFK180"/>
    <mergeCell ref="RFL180:RFQ180"/>
    <mergeCell ref="RFR180:RFW180"/>
    <mergeCell ref="RFX180:RGC180"/>
    <mergeCell ref="RGD180:RGI180"/>
    <mergeCell ref="RGJ180:RGO180"/>
    <mergeCell ref="RDV180:REA180"/>
    <mergeCell ref="REB180:REG180"/>
    <mergeCell ref="REH180:REM180"/>
    <mergeCell ref="REN180:RES180"/>
    <mergeCell ref="RET180:REY180"/>
    <mergeCell ref="REZ180:RFE180"/>
    <mergeCell ref="RCL180:RCQ180"/>
    <mergeCell ref="RCR180:RCW180"/>
    <mergeCell ref="RCX180:RDC180"/>
    <mergeCell ref="RDD180:RDI180"/>
    <mergeCell ref="RDJ180:RDO180"/>
    <mergeCell ref="RDP180:RDU180"/>
    <mergeCell ref="RBB180:RBG180"/>
    <mergeCell ref="RBH180:RBM180"/>
    <mergeCell ref="RBN180:RBS180"/>
    <mergeCell ref="RBT180:RBY180"/>
    <mergeCell ref="RBZ180:RCE180"/>
    <mergeCell ref="RCF180:RCK180"/>
    <mergeCell ref="QZR180:QZW180"/>
    <mergeCell ref="QZX180:RAC180"/>
    <mergeCell ref="RAD180:RAI180"/>
    <mergeCell ref="RAJ180:RAO180"/>
    <mergeCell ref="RAP180:RAU180"/>
    <mergeCell ref="RAV180:RBA180"/>
    <mergeCell ref="QYH180:QYM180"/>
    <mergeCell ref="QYN180:QYS180"/>
    <mergeCell ref="QYT180:QYY180"/>
    <mergeCell ref="QYZ180:QZE180"/>
    <mergeCell ref="QZF180:QZK180"/>
    <mergeCell ref="QZL180:QZQ180"/>
    <mergeCell ref="QWX180:QXC180"/>
    <mergeCell ref="QXD180:QXI180"/>
    <mergeCell ref="QXJ180:QXO180"/>
    <mergeCell ref="QXP180:QXU180"/>
    <mergeCell ref="QXV180:QYA180"/>
    <mergeCell ref="QYB180:QYG180"/>
    <mergeCell ref="QVN180:QVS180"/>
    <mergeCell ref="QVT180:QVY180"/>
    <mergeCell ref="QVZ180:QWE180"/>
    <mergeCell ref="QWF180:QWK180"/>
    <mergeCell ref="QWL180:QWQ180"/>
    <mergeCell ref="QWR180:QWW180"/>
    <mergeCell ref="QUD180:QUI180"/>
    <mergeCell ref="QUJ180:QUO180"/>
    <mergeCell ref="QUP180:QUU180"/>
    <mergeCell ref="QUV180:QVA180"/>
    <mergeCell ref="QVB180:QVG180"/>
    <mergeCell ref="QVH180:QVM180"/>
    <mergeCell ref="QST180:QSY180"/>
    <mergeCell ref="QSZ180:QTE180"/>
    <mergeCell ref="QTF180:QTK180"/>
    <mergeCell ref="QTL180:QTQ180"/>
    <mergeCell ref="QTR180:QTW180"/>
    <mergeCell ref="QTX180:QUC180"/>
    <mergeCell ref="QRJ180:QRO180"/>
    <mergeCell ref="QRP180:QRU180"/>
    <mergeCell ref="QRV180:QSA180"/>
    <mergeCell ref="QSB180:QSG180"/>
    <mergeCell ref="QSH180:QSM180"/>
    <mergeCell ref="QSN180:QSS180"/>
    <mergeCell ref="QPZ180:QQE180"/>
    <mergeCell ref="QQF180:QQK180"/>
    <mergeCell ref="QQL180:QQQ180"/>
    <mergeCell ref="QQR180:QQW180"/>
    <mergeCell ref="QQX180:QRC180"/>
    <mergeCell ref="QRD180:QRI180"/>
    <mergeCell ref="QOP180:QOU180"/>
    <mergeCell ref="QOV180:QPA180"/>
    <mergeCell ref="QPB180:QPG180"/>
    <mergeCell ref="QPH180:QPM180"/>
    <mergeCell ref="QPN180:QPS180"/>
    <mergeCell ref="QPT180:QPY180"/>
    <mergeCell ref="QNF180:QNK180"/>
    <mergeCell ref="QNL180:QNQ180"/>
    <mergeCell ref="QNR180:QNW180"/>
    <mergeCell ref="QNX180:QOC180"/>
    <mergeCell ref="QOD180:QOI180"/>
    <mergeCell ref="QOJ180:QOO180"/>
    <mergeCell ref="QLV180:QMA180"/>
    <mergeCell ref="QMB180:QMG180"/>
    <mergeCell ref="QMH180:QMM180"/>
    <mergeCell ref="QMN180:QMS180"/>
    <mergeCell ref="QMT180:QMY180"/>
    <mergeCell ref="QMZ180:QNE180"/>
    <mergeCell ref="QKL180:QKQ180"/>
    <mergeCell ref="QKR180:QKW180"/>
    <mergeCell ref="QKX180:QLC180"/>
    <mergeCell ref="QLD180:QLI180"/>
    <mergeCell ref="QLJ180:QLO180"/>
    <mergeCell ref="QLP180:QLU180"/>
    <mergeCell ref="QJB180:QJG180"/>
    <mergeCell ref="QJH180:QJM180"/>
    <mergeCell ref="QJN180:QJS180"/>
    <mergeCell ref="QJT180:QJY180"/>
    <mergeCell ref="QJZ180:QKE180"/>
    <mergeCell ref="QKF180:QKK180"/>
    <mergeCell ref="QHR180:QHW180"/>
    <mergeCell ref="QHX180:QIC180"/>
    <mergeCell ref="QID180:QII180"/>
    <mergeCell ref="QIJ180:QIO180"/>
    <mergeCell ref="QIP180:QIU180"/>
    <mergeCell ref="QIV180:QJA180"/>
    <mergeCell ref="QGH180:QGM180"/>
    <mergeCell ref="QGN180:QGS180"/>
    <mergeCell ref="QGT180:QGY180"/>
    <mergeCell ref="QGZ180:QHE180"/>
    <mergeCell ref="QHF180:QHK180"/>
    <mergeCell ref="QHL180:QHQ180"/>
    <mergeCell ref="QEX180:QFC180"/>
    <mergeCell ref="QFD180:QFI180"/>
    <mergeCell ref="QFJ180:QFO180"/>
    <mergeCell ref="QFP180:QFU180"/>
    <mergeCell ref="QFV180:QGA180"/>
    <mergeCell ref="QGB180:QGG180"/>
    <mergeCell ref="QDN180:QDS180"/>
    <mergeCell ref="QDT180:QDY180"/>
    <mergeCell ref="QDZ180:QEE180"/>
    <mergeCell ref="QEF180:QEK180"/>
    <mergeCell ref="QEL180:QEQ180"/>
    <mergeCell ref="QER180:QEW180"/>
    <mergeCell ref="QCD180:QCI180"/>
    <mergeCell ref="QCJ180:QCO180"/>
    <mergeCell ref="QCP180:QCU180"/>
    <mergeCell ref="QCV180:QDA180"/>
    <mergeCell ref="QDB180:QDG180"/>
    <mergeCell ref="QDH180:QDM180"/>
    <mergeCell ref="QAT180:QAY180"/>
    <mergeCell ref="QAZ180:QBE180"/>
    <mergeCell ref="QBF180:QBK180"/>
    <mergeCell ref="QBL180:QBQ180"/>
    <mergeCell ref="QBR180:QBW180"/>
    <mergeCell ref="QBX180:QCC180"/>
    <mergeCell ref="PZJ180:PZO180"/>
    <mergeCell ref="PZP180:PZU180"/>
    <mergeCell ref="PZV180:QAA180"/>
    <mergeCell ref="QAB180:QAG180"/>
    <mergeCell ref="QAH180:QAM180"/>
    <mergeCell ref="QAN180:QAS180"/>
    <mergeCell ref="PXZ180:PYE180"/>
    <mergeCell ref="PYF180:PYK180"/>
    <mergeCell ref="PYL180:PYQ180"/>
    <mergeCell ref="PYR180:PYW180"/>
    <mergeCell ref="PYX180:PZC180"/>
    <mergeCell ref="PZD180:PZI180"/>
    <mergeCell ref="PWP180:PWU180"/>
    <mergeCell ref="PWV180:PXA180"/>
    <mergeCell ref="PXB180:PXG180"/>
    <mergeCell ref="PXH180:PXM180"/>
    <mergeCell ref="PXN180:PXS180"/>
    <mergeCell ref="PXT180:PXY180"/>
    <mergeCell ref="PVF180:PVK180"/>
    <mergeCell ref="PVL180:PVQ180"/>
    <mergeCell ref="PVR180:PVW180"/>
    <mergeCell ref="PVX180:PWC180"/>
    <mergeCell ref="PWD180:PWI180"/>
    <mergeCell ref="PWJ180:PWO180"/>
    <mergeCell ref="PTV180:PUA180"/>
    <mergeCell ref="PUB180:PUG180"/>
    <mergeCell ref="PUH180:PUM180"/>
    <mergeCell ref="PUN180:PUS180"/>
    <mergeCell ref="PUT180:PUY180"/>
    <mergeCell ref="PUZ180:PVE180"/>
    <mergeCell ref="PSL180:PSQ180"/>
    <mergeCell ref="PSR180:PSW180"/>
    <mergeCell ref="PSX180:PTC180"/>
    <mergeCell ref="PTD180:PTI180"/>
    <mergeCell ref="PTJ180:PTO180"/>
    <mergeCell ref="PTP180:PTU180"/>
    <mergeCell ref="PRB180:PRG180"/>
    <mergeCell ref="PRH180:PRM180"/>
    <mergeCell ref="PRN180:PRS180"/>
    <mergeCell ref="PRT180:PRY180"/>
    <mergeCell ref="PRZ180:PSE180"/>
    <mergeCell ref="PSF180:PSK180"/>
    <mergeCell ref="PPR180:PPW180"/>
    <mergeCell ref="PPX180:PQC180"/>
    <mergeCell ref="PQD180:PQI180"/>
    <mergeCell ref="PQJ180:PQO180"/>
    <mergeCell ref="PQP180:PQU180"/>
    <mergeCell ref="PQV180:PRA180"/>
    <mergeCell ref="POH180:POM180"/>
    <mergeCell ref="PON180:POS180"/>
    <mergeCell ref="POT180:POY180"/>
    <mergeCell ref="POZ180:PPE180"/>
    <mergeCell ref="PPF180:PPK180"/>
    <mergeCell ref="PPL180:PPQ180"/>
    <mergeCell ref="PMX180:PNC180"/>
    <mergeCell ref="PND180:PNI180"/>
    <mergeCell ref="PNJ180:PNO180"/>
    <mergeCell ref="PNP180:PNU180"/>
    <mergeCell ref="PNV180:POA180"/>
    <mergeCell ref="POB180:POG180"/>
    <mergeCell ref="PLN180:PLS180"/>
    <mergeCell ref="PLT180:PLY180"/>
    <mergeCell ref="PLZ180:PME180"/>
    <mergeCell ref="PMF180:PMK180"/>
    <mergeCell ref="PML180:PMQ180"/>
    <mergeCell ref="PMR180:PMW180"/>
    <mergeCell ref="PKD180:PKI180"/>
    <mergeCell ref="PKJ180:PKO180"/>
    <mergeCell ref="PKP180:PKU180"/>
    <mergeCell ref="PKV180:PLA180"/>
    <mergeCell ref="PLB180:PLG180"/>
    <mergeCell ref="PLH180:PLM180"/>
    <mergeCell ref="PIT180:PIY180"/>
    <mergeCell ref="PIZ180:PJE180"/>
    <mergeCell ref="PJF180:PJK180"/>
    <mergeCell ref="PJL180:PJQ180"/>
    <mergeCell ref="PJR180:PJW180"/>
    <mergeCell ref="PJX180:PKC180"/>
    <mergeCell ref="PHJ180:PHO180"/>
    <mergeCell ref="PHP180:PHU180"/>
    <mergeCell ref="PHV180:PIA180"/>
    <mergeCell ref="PIB180:PIG180"/>
    <mergeCell ref="PIH180:PIM180"/>
    <mergeCell ref="PIN180:PIS180"/>
    <mergeCell ref="PFZ180:PGE180"/>
    <mergeCell ref="PGF180:PGK180"/>
    <mergeCell ref="PGL180:PGQ180"/>
    <mergeCell ref="PGR180:PGW180"/>
    <mergeCell ref="PGX180:PHC180"/>
    <mergeCell ref="PHD180:PHI180"/>
    <mergeCell ref="PEP180:PEU180"/>
    <mergeCell ref="PEV180:PFA180"/>
    <mergeCell ref="PFB180:PFG180"/>
    <mergeCell ref="PFH180:PFM180"/>
    <mergeCell ref="PFN180:PFS180"/>
    <mergeCell ref="PFT180:PFY180"/>
    <mergeCell ref="PDF180:PDK180"/>
    <mergeCell ref="PDL180:PDQ180"/>
    <mergeCell ref="PDR180:PDW180"/>
    <mergeCell ref="PDX180:PEC180"/>
    <mergeCell ref="PED180:PEI180"/>
    <mergeCell ref="PEJ180:PEO180"/>
    <mergeCell ref="PBV180:PCA180"/>
    <mergeCell ref="PCB180:PCG180"/>
    <mergeCell ref="PCH180:PCM180"/>
    <mergeCell ref="PCN180:PCS180"/>
    <mergeCell ref="PCT180:PCY180"/>
    <mergeCell ref="PCZ180:PDE180"/>
    <mergeCell ref="PAL180:PAQ180"/>
    <mergeCell ref="PAR180:PAW180"/>
    <mergeCell ref="PAX180:PBC180"/>
    <mergeCell ref="PBD180:PBI180"/>
    <mergeCell ref="PBJ180:PBO180"/>
    <mergeCell ref="PBP180:PBU180"/>
    <mergeCell ref="OZB180:OZG180"/>
    <mergeCell ref="OZH180:OZM180"/>
    <mergeCell ref="OZN180:OZS180"/>
    <mergeCell ref="OZT180:OZY180"/>
    <mergeCell ref="OZZ180:PAE180"/>
    <mergeCell ref="PAF180:PAK180"/>
    <mergeCell ref="OXR180:OXW180"/>
    <mergeCell ref="OXX180:OYC180"/>
    <mergeCell ref="OYD180:OYI180"/>
    <mergeCell ref="OYJ180:OYO180"/>
    <mergeCell ref="OYP180:OYU180"/>
    <mergeCell ref="OYV180:OZA180"/>
    <mergeCell ref="OWH180:OWM180"/>
    <mergeCell ref="OWN180:OWS180"/>
    <mergeCell ref="OWT180:OWY180"/>
    <mergeCell ref="OWZ180:OXE180"/>
    <mergeCell ref="OXF180:OXK180"/>
    <mergeCell ref="OXL180:OXQ180"/>
    <mergeCell ref="OUX180:OVC180"/>
    <mergeCell ref="OVD180:OVI180"/>
    <mergeCell ref="OVJ180:OVO180"/>
    <mergeCell ref="OVP180:OVU180"/>
    <mergeCell ref="OVV180:OWA180"/>
    <mergeCell ref="OWB180:OWG180"/>
    <mergeCell ref="OTN180:OTS180"/>
    <mergeCell ref="OTT180:OTY180"/>
    <mergeCell ref="OTZ180:OUE180"/>
    <mergeCell ref="OUF180:OUK180"/>
    <mergeCell ref="OUL180:OUQ180"/>
    <mergeCell ref="OUR180:OUW180"/>
    <mergeCell ref="OSD180:OSI180"/>
    <mergeCell ref="OSJ180:OSO180"/>
    <mergeCell ref="OSP180:OSU180"/>
    <mergeCell ref="OSV180:OTA180"/>
    <mergeCell ref="OTB180:OTG180"/>
    <mergeCell ref="OTH180:OTM180"/>
    <mergeCell ref="OQT180:OQY180"/>
    <mergeCell ref="OQZ180:ORE180"/>
    <mergeCell ref="ORF180:ORK180"/>
    <mergeCell ref="ORL180:ORQ180"/>
    <mergeCell ref="ORR180:ORW180"/>
    <mergeCell ref="ORX180:OSC180"/>
    <mergeCell ref="OPJ180:OPO180"/>
    <mergeCell ref="OPP180:OPU180"/>
    <mergeCell ref="OPV180:OQA180"/>
    <mergeCell ref="OQB180:OQG180"/>
    <mergeCell ref="OQH180:OQM180"/>
    <mergeCell ref="OQN180:OQS180"/>
    <mergeCell ref="ONZ180:OOE180"/>
    <mergeCell ref="OOF180:OOK180"/>
    <mergeCell ref="OOL180:OOQ180"/>
    <mergeCell ref="OOR180:OOW180"/>
    <mergeCell ref="OOX180:OPC180"/>
    <mergeCell ref="OPD180:OPI180"/>
    <mergeCell ref="OMP180:OMU180"/>
    <mergeCell ref="OMV180:ONA180"/>
    <mergeCell ref="ONB180:ONG180"/>
    <mergeCell ref="ONH180:ONM180"/>
    <mergeCell ref="ONN180:ONS180"/>
    <mergeCell ref="ONT180:ONY180"/>
    <mergeCell ref="OLF180:OLK180"/>
    <mergeCell ref="OLL180:OLQ180"/>
    <mergeCell ref="OLR180:OLW180"/>
    <mergeCell ref="OLX180:OMC180"/>
    <mergeCell ref="OMD180:OMI180"/>
    <mergeCell ref="OMJ180:OMO180"/>
    <mergeCell ref="OJV180:OKA180"/>
    <mergeCell ref="OKB180:OKG180"/>
    <mergeCell ref="OKH180:OKM180"/>
    <mergeCell ref="OKN180:OKS180"/>
    <mergeCell ref="OKT180:OKY180"/>
    <mergeCell ref="OKZ180:OLE180"/>
    <mergeCell ref="OIL180:OIQ180"/>
    <mergeCell ref="OIR180:OIW180"/>
    <mergeCell ref="OIX180:OJC180"/>
    <mergeCell ref="OJD180:OJI180"/>
    <mergeCell ref="OJJ180:OJO180"/>
    <mergeCell ref="OJP180:OJU180"/>
    <mergeCell ref="OHB180:OHG180"/>
    <mergeCell ref="OHH180:OHM180"/>
    <mergeCell ref="OHN180:OHS180"/>
    <mergeCell ref="OHT180:OHY180"/>
    <mergeCell ref="OHZ180:OIE180"/>
    <mergeCell ref="OIF180:OIK180"/>
    <mergeCell ref="OFR180:OFW180"/>
    <mergeCell ref="OFX180:OGC180"/>
    <mergeCell ref="OGD180:OGI180"/>
    <mergeCell ref="OGJ180:OGO180"/>
    <mergeCell ref="OGP180:OGU180"/>
    <mergeCell ref="OGV180:OHA180"/>
    <mergeCell ref="OEH180:OEM180"/>
    <mergeCell ref="OEN180:OES180"/>
    <mergeCell ref="OET180:OEY180"/>
    <mergeCell ref="OEZ180:OFE180"/>
    <mergeCell ref="OFF180:OFK180"/>
    <mergeCell ref="OFL180:OFQ180"/>
    <mergeCell ref="OCX180:ODC180"/>
    <mergeCell ref="ODD180:ODI180"/>
    <mergeCell ref="ODJ180:ODO180"/>
    <mergeCell ref="ODP180:ODU180"/>
    <mergeCell ref="ODV180:OEA180"/>
    <mergeCell ref="OEB180:OEG180"/>
    <mergeCell ref="OBN180:OBS180"/>
    <mergeCell ref="OBT180:OBY180"/>
    <mergeCell ref="OBZ180:OCE180"/>
    <mergeCell ref="OCF180:OCK180"/>
    <mergeCell ref="OCL180:OCQ180"/>
    <mergeCell ref="OCR180:OCW180"/>
    <mergeCell ref="OAD180:OAI180"/>
    <mergeCell ref="OAJ180:OAO180"/>
    <mergeCell ref="OAP180:OAU180"/>
    <mergeCell ref="OAV180:OBA180"/>
    <mergeCell ref="OBB180:OBG180"/>
    <mergeCell ref="OBH180:OBM180"/>
    <mergeCell ref="NYT180:NYY180"/>
    <mergeCell ref="NYZ180:NZE180"/>
    <mergeCell ref="NZF180:NZK180"/>
    <mergeCell ref="NZL180:NZQ180"/>
    <mergeCell ref="NZR180:NZW180"/>
    <mergeCell ref="NZX180:OAC180"/>
    <mergeCell ref="NXJ180:NXO180"/>
    <mergeCell ref="NXP180:NXU180"/>
    <mergeCell ref="NXV180:NYA180"/>
    <mergeCell ref="NYB180:NYG180"/>
    <mergeCell ref="NYH180:NYM180"/>
    <mergeCell ref="NYN180:NYS180"/>
    <mergeCell ref="NVZ180:NWE180"/>
    <mergeCell ref="NWF180:NWK180"/>
    <mergeCell ref="NWL180:NWQ180"/>
    <mergeCell ref="NWR180:NWW180"/>
    <mergeCell ref="NWX180:NXC180"/>
    <mergeCell ref="NXD180:NXI180"/>
    <mergeCell ref="NUP180:NUU180"/>
    <mergeCell ref="NUV180:NVA180"/>
    <mergeCell ref="NVB180:NVG180"/>
    <mergeCell ref="NVH180:NVM180"/>
    <mergeCell ref="NVN180:NVS180"/>
    <mergeCell ref="NVT180:NVY180"/>
    <mergeCell ref="NTF180:NTK180"/>
    <mergeCell ref="NTL180:NTQ180"/>
    <mergeCell ref="NTR180:NTW180"/>
    <mergeCell ref="NTX180:NUC180"/>
    <mergeCell ref="NUD180:NUI180"/>
    <mergeCell ref="NUJ180:NUO180"/>
    <mergeCell ref="NRV180:NSA180"/>
    <mergeCell ref="NSB180:NSG180"/>
    <mergeCell ref="NSH180:NSM180"/>
    <mergeCell ref="NSN180:NSS180"/>
    <mergeCell ref="NST180:NSY180"/>
    <mergeCell ref="NSZ180:NTE180"/>
    <mergeCell ref="NQL180:NQQ180"/>
    <mergeCell ref="NQR180:NQW180"/>
    <mergeCell ref="NQX180:NRC180"/>
    <mergeCell ref="NRD180:NRI180"/>
    <mergeCell ref="NRJ180:NRO180"/>
    <mergeCell ref="NRP180:NRU180"/>
    <mergeCell ref="NPB180:NPG180"/>
    <mergeCell ref="NPH180:NPM180"/>
    <mergeCell ref="NPN180:NPS180"/>
    <mergeCell ref="NPT180:NPY180"/>
    <mergeCell ref="NPZ180:NQE180"/>
    <mergeCell ref="NQF180:NQK180"/>
    <mergeCell ref="NNR180:NNW180"/>
    <mergeCell ref="NNX180:NOC180"/>
    <mergeCell ref="NOD180:NOI180"/>
    <mergeCell ref="NOJ180:NOO180"/>
    <mergeCell ref="NOP180:NOU180"/>
    <mergeCell ref="NOV180:NPA180"/>
    <mergeCell ref="NMH180:NMM180"/>
    <mergeCell ref="NMN180:NMS180"/>
    <mergeCell ref="NMT180:NMY180"/>
    <mergeCell ref="NMZ180:NNE180"/>
    <mergeCell ref="NNF180:NNK180"/>
    <mergeCell ref="NNL180:NNQ180"/>
    <mergeCell ref="NKX180:NLC180"/>
    <mergeCell ref="NLD180:NLI180"/>
    <mergeCell ref="NLJ180:NLO180"/>
    <mergeCell ref="NLP180:NLU180"/>
    <mergeCell ref="NLV180:NMA180"/>
    <mergeCell ref="NMB180:NMG180"/>
    <mergeCell ref="NJN180:NJS180"/>
    <mergeCell ref="NJT180:NJY180"/>
    <mergeCell ref="NJZ180:NKE180"/>
    <mergeCell ref="NKF180:NKK180"/>
    <mergeCell ref="NKL180:NKQ180"/>
    <mergeCell ref="NKR180:NKW180"/>
    <mergeCell ref="NID180:NII180"/>
    <mergeCell ref="NIJ180:NIO180"/>
    <mergeCell ref="NIP180:NIU180"/>
    <mergeCell ref="NIV180:NJA180"/>
    <mergeCell ref="NJB180:NJG180"/>
    <mergeCell ref="NJH180:NJM180"/>
    <mergeCell ref="NGT180:NGY180"/>
    <mergeCell ref="NGZ180:NHE180"/>
    <mergeCell ref="NHF180:NHK180"/>
    <mergeCell ref="NHL180:NHQ180"/>
    <mergeCell ref="NHR180:NHW180"/>
    <mergeCell ref="NHX180:NIC180"/>
    <mergeCell ref="NFJ180:NFO180"/>
    <mergeCell ref="NFP180:NFU180"/>
    <mergeCell ref="NFV180:NGA180"/>
    <mergeCell ref="NGB180:NGG180"/>
    <mergeCell ref="NGH180:NGM180"/>
    <mergeCell ref="NGN180:NGS180"/>
    <mergeCell ref="NDZ180:NEE180"/>
    <mergeCell ref="NEF180:NEK180"/>
    <mergeCell ref="NEL180:NEQ180"/>
    <mergeCell ref="NER180:NEW180"/>
    <mergeCell ref="NEX180:NFC180"/>
    <mergeCell ref="NFD180:NFI180"/>
    <mergeCell ref="NCP180:NCU180"/>
    <mergeCell ref="NCV180:NDA180"/>
    <mergeCell ref="NDB180:NDG180"/>
    <mergeCell ref="NDH180:NDM180"/>
    <mergeCell ref="NDN180:NDS180"/>
    <mergeCell ref="NDT180:NDY180"/>
    <mergeCell ref="NBF180:NBK180"/>
    <mergeCell ref="NBL180:NBQ180"/>
    <mergeCell ref="NBR180:NBW180"/>
    <mergeCell ref="NBX180:NCC180"/>
    <mergeCell ref="NCD180:NCI180"/>
    <mergeCell ref="NCJ180:NCO180"/>
    <mergeCell ref="MZV180:NAA180"/>
    <mergeCell ref="NAB180:NAG180"/>
    <mergeCell ref="NAH180:NAM180"/>
    <mergeCell ref="NAN180:NAS180"/>
    <mergeCell ref="NAT180:NAY180"/>
    <mergeCell ref="NAZ180:NBE180"/>
    <mergeCell ref="MYL180:MYQ180"/>
    <mergeCell ref="MYR180:MYW180"/>
    <mergeCell ref="MYX180:MZC180"/>
    <mergeCell ref="MZD180:MZI180"/>
    <mergeCell ref="MZJ180:MZO180"/>
    <mergeCell ref="MZP180:MZU180"/>
    <mergeCell ref="MXB180:MXG180"/>
    <mergeCell ref="MXH180:MXM180"/>
    <mergeCell ref="MXN180:MXS180"/>
    <mergeCell ref="MXT180:MXY180"/>
    <mergeCell ref="MXZ180:MYE180"/>
    <mergeCell ref="MYF180:MYK180"/>
    <mergeCell ref="MVR180:MVW180"/>
    <mergeCell ref="MVX180:MWC180"/>
    <mergeCell ref="MWD180:MWI180"/>
    <mergeCell ref="MWJ180:MWO180"/>
    <mergeCell ref="MWP180:MWU180"/>
    <mergeCell ref="MWV180:MXA180"/>
    <mergeCell ref="MUH180:MUM180"/>
    <mergeCell ref="MUN180:MUS180"/>
    <mergeCell ref="MUT180:MUY180"/>
    <mergeCell ref="MUZ180:MVE180"/>
    <mergeCell ref="MVF180:MVK180"/>
    <mergeCell ref="MVL180:MVQ180"/>
    <mergeCell ref="MSX180:MTC180"/>
    <mergeCell ref="MTD180:MTI180"/>
    <mergeCell ref="MTJ180:MTO180"/>
    <mergeCell ref="MTP180:MTU180"/>
    <mergeCell ref="MTV180:MUA180"/>
    <mergeCell ref="MUB180:MUG180"/>
    <mergeCell ref="MRN180:MRS180"/>
    <mergeCell ref="MRT180:MRY180"/>
    <mergeCell ref="MRZ180:MSE180"/>
    <mergeCell ref="MSF180:MSK180"/>
    <mergeCell ref="MSL180:MSQ180"/>
    <mergeCell ref="MSR180:MSW180"/>
    <mergeCell ref="MQD180:MQI180"/>
    <mergeCell ref="MQJ180:MQO180"/>
    <mergeCell ref="MQP180:MQU180"/>
    <mergeCell ref="MQV180:MRA180"/>
    <mergeCell ref="MRB180:MRG180"/>
    <mergeCell ref="MRH180:MRM180"/>
    <mergeCell ref="MOT180:MOY180"/>
    <mergeCell ref="MOZ180:MPE180"/>
    <mergeCell ref="MPF180:MPK180"/>
    <mergeCell ref="MPL180:MPQ180"/>
    <mergeCell ref="MPR180:MPW180"/>
    <mergeCell ref="MPX180:MQC180"/>
    <mergeCell ref="MNJ180:MNO180"/>
    <mergeCell ref="MNP180:MNU180"/>
    <mergeCell ref="MNV180:MOA180"/>
    <mergeCell ref="MOB180:MOG180"/>
    <mergeCell ref="MOH180:MOM180"/>
    <mergeCell ref="MON180:MOS180"/>
    <mergeCell ref="MLZ180:MME180"/>
    <mergeCell ref="MMF180:MMK180"/>
    <mergeCell ref="MML180:MMQ180"/>
    <mergeCell ref="MMR180:MMW180"/>
    <mergeCell ref="MMX180:MNC180"/>
    <mergeCell ref="MND180:MNI180"/>
    <mergeCell ref="MKP180:MKU180"/>
    <mergeCell ref="MKV180:MLA180"/>
    <mergeCell ref="MLB180:MLG180"/>
    <mergeCell ref="MLH180:MLM180"/>
    <mergeCell ref="MLN180:MLS180"/>
    <mergeCell ref="MLT180:MLY180"/>
    <mergeCell ref="MJF180:MJK180"/>
    <mergeCell ref="MJL180:MJQ180"/>
    <mergeCell ref="MJR180:MJW180"/>
    <mergeCell ref="MJX180:MKC180"/>
    <mergeCell ref="MKD180:MKI180"/>
    <mergeCell ref="MKJ180:MKO180"/>
    <mergeCell ref="MHV180:MIA180"/>
    <mergeCell ref="MIB180:MIG180"/>
    <mergeCell ref="MIH180:MIM180"/>
    <mergeCell ref="MIN180:MIS180"/>
    <mergeCell ref="MIT180:MIY180"/>
    <mergeCell ref="MIZ180:MJE180"/>
    <mergeCell ref="MGL180:MGQ180"/>
    <mergeCell ref="MGR180:MGW180"/>
    <mergeCell ref="MGX180:MHC180"/>
    <mergeCell ref="MHD180:MHI180"/>
    <mergeCell ref="MHJ180:MHO180"/>
    <mergeCell ref="MHP180:MHU180"/>
    <mergeCell ref="MFB180:MFG180"/>
    <mergeCell ref="MFH180:MFM180"/>
    <mergeCell ref="MFN180:MFS180"/>
    <mergeCell ref="MFT180:MFY180"/>
    <mergeCell ref="MFZ180:MGE180"/>
    <mergeCell ref="MGF180:MGK180"/>
    <mergeCell ref="MDR180:MDW180"/>
    <mergeCell ref="MDX180:MEC180"/>
    <mergeCell ref="MED180:MEI180"/>
    <mergeCell ref="MEJ180:MEO180"/>
    <mergeCell ref="MEP180:MEU180"/>
    <mergeCell ref="MEV180:MFA180"/>
    <mergeCell ref="MCH180:MCM180"/>
    <mergeCell ref="MCN180:MCS180"/>
    <mergeCell ref="MCT180:MCY180"/>
    <mergeCell ref="MCZ180:MDE180"/>
    <mergeCell ref="MDF180:MDK180"/>
    <mergeCell ref="MDL180:MDQ180"/>
    <mergeCell ref="MAX180:MBC180"/>
    <mergeCell ref="MBD180:MBI180"/>
    <mergeCell ref="MBJ180:MBO180"/>
    <mergeCell ref="MBP180:MBU180"/>
    <mergeCell ref="MBV180:MCA180"/>
    <mergeCell ref="MCB180:MCG180"/>
    <mergeCell ref="LZN180:LZS180"/>
    <mergeCell ref="LZT180:LZY180"/>
    <mergeCell ref="LZZ180:MAE180"/>
    <mergeCell ref="MAF180:MAK180"/>
    <mergeCell ref="MAL180:MAQ180"/>
    <mergeCell ref="MAR180:MAW180"/>
    <mergeCell ref="LYD180:LYI180"/>
    <mergeCell ref="LYJ180:LYO180"/>
    <mergeCell ref="LYP180:LYU180"/>
    <mergeCell ref="LYV180:LZA180"/>
    <mergeCell ref="LZB180:LZG180"/>
    <mergeCell ref="LZH180:LZM180"/>
    <mergeCell ref="LWT180:LWY180"/>
    <mergeCell ref="LWZ180:LXE180"/>
    <mergeCell ref="LXF180:LXK180"/>
    <mergeCell ref="LXL180:LXQ180"/>
    <mergeCell ref="LXR180:LXW180"/>
    <mergeCell ref="LXX180:LYC180"/>
    <mergeCell ref="LVJ180:LVO180"/>
    <mergeCell ref="LVP180:LVU180"/>
    <mergeCell ref="LVV180:LWA180"/>
    <mergeCell ref="LWB180:LWG180"/>
    <mergeCell ref="LWH180:LWM180"/>
    <mergeCell ref="LWN180:LWS180"/>
    <mergeCell ref="LTZ180:LUE180"/>
    <mergeCell ref="LUF180:LUK180"/>
    <mergeCell ref="LUL180:LUQ180"/>
    <mergeCell ref="LUR180:LUW180"/>
    <mergeCell ref="LUX180:LVC180"/>
    <mergeCell ref="LVD180:LVI180"/>
    <mergeCell ref="LSP180:LSU180"/>
    <mergeCell ref="LSV180:LTA180"/>
    <mergeCell ref="LTB180:LTG180"/>
    <mergeCell ref="LTH180:LTM180"/>
    <mergeCell ref="LTN180:LTS180"/>
    <mergeCell ref="LTT180:LTY180"/>
    <mergeCell ref="LRF180:LRK180"/>
    <mergeCell ref="LRL180:LRQ180"/>
    <mergeCell ref="LRR180:LRW180"/>
    <mergeCell ref="LRX180:LSC180"/>
    <mergeCell ref="LSD180:LSI180"/>
    <mergeCell ref="LSJ180:LSO180"/>
    <mergeCell ref="LPV180:LQA180"/>
    <mergeCell ref="LQB180:LQG180"/>
    <mergeCell ref="LQH180:LQM180"/>
    <mergeCell ref="LQN180:LQS180"/>
    <mergeCell ref="LQT180:LQY180"/>
    <mergeCell ref="LQZ180:LRE180"/>
    <mergeCell ref="LOL180:LOQ180"/>
    <mergeCell ref="LOR180:LOW180"/>
    <mergeCell ref="LOX180:LPC180"/>
    <mergeCell ref="LPD180:LPI180"/>
    <mergeCell ref="LPJ180:LPO180"/>
    <mergeCell ref="LPP180:LPU180"/>
    <mergeCell ref="LNB180:LNG180"/>
    <mergeCell ref="LNH180:LNM180"/>
    <mergeCell ref="LNN180:LNS180"/>
    <mergeCell ref="LNT180:LNY180"/>
    <mergeCell ref="LNZ180:LOE180"/>
    <mergeCell ref="LOF180:LOK180"/>
    <mergeCell ref="LLR180:LLW180"/>
    <mergeCell ref="LLX180:LMC180"/>
    <mergeCell ref="LMD180:LMI180"/>
    <mergeCell ref="LMJ180:LMO180"/>
    <mergeCell ref="LMP180:LMU180"/>
    <mergeCell ref="LMV180:LNA180"/>
    <mergeCell ref="LKH180:LKM180"/>
    <mergeCell ref="LKN180:LKS180"/>
    <mergeCell ref="LKT180:LKY180"/>
    <mergeCell ref="LKZ180:LLE180"/>
    <mergeCell ref="LLF180:LLK180"/>
    <mergeCell ref="LLL180:LLQ180"/>
    <mergeCell ref="LIX180:LJC180"/>
    <mergeCell ref="LJD180:LJI180"/>
    <mergeCell ref="LJJ180:LJO180"/>
    <mergeCell ref="LJP180:LJU180"/>
    <mergeCell ref="LJV180:LKA180"/>
    <mergeCell ref="LKB180:LKG180"/>
    <mergeCell ref="LHN180:LHS180"/>
    <mergeCell ref="LHT180:LHY180"/>
    <mergeCell ref="LHZ180:LIE180"/>
    <mergeCell ref="LIF180:LIK180"/>
    <mergeCell ref="LIL180:LIQ180"/>
    <mergeCell ref="LIR180:LIW180"/>
    <mergeCell ref="LGD180:LGI180"/>
    <mergeCell ref="LGJ180:LGO180"/>
    <mergeCell ref="LGP180:LGU180"/>
    <mergeCell ref="LGV180:LHA180"/>
    <mergeCell ref="LHB180:LHG180"/>
    <mergeCell ref="LHH180:LHM180"/>
    <mergeCell ref="LET180:LEY180"/>
    <mergeCell ref="LEZ180:LFE180"/>
    <mergeCell ref="LFF180:LFK180"/>
    <mergeCell ref="LFL180:LFQ180"/>
    <mergeCell ref="LFR180:LFW180"/>
    <mergeCell ref="LFX180:LGC180"/>
    <mergeCell ref="LDJ180:LDO180"/>
    <mergeCell ref="LDP180:LDU180"/>
    <mergeCell ref="LDV180:LEA180"/>
    <mergeCell ref="LEB180:LEG180"/>
    <mergeCell ref="LEH180:LEM180"/>
    <mergeCell ref="LEN180:LES180"/>
    <mergeCell ref="LBZ180:LCE180"/>
    <mergeCell ref="LCF180:LCK180"/>
    <mergeCell ref="LCL180:LCQ180"/>
    <mergeCell ref="LCR180:LCW180"/>
    <mergeCell ref="LCX180:LDC180"/>
    <mergeCell ref="LDD180:LDI180"/>
    <mergeCell ref="LAP180:LAU180"/>
    <mergeCell ref="LAV180:LBA180"/>
    <mergeCell ref="LBB180:LBG180"/>
    <mergeCell ref="LBH180:LBM180"/>
    <mergeCell ref="LBN180:LBS180"/>
    <mergeCell ref="LBT180:LBY180"/>
    <mergeCell ref="KZF180:KZK180"/>
    <mergeCell ref="KZL180:KZQ180"/>
    <mergeCell ref="KZR180:KZW180"/>
    <mergeCell ref="KZX180:LAC180"/>
    <mergeCell ref="LAD180:LAI180"/>
    <mergeCell ref="LAJ180:LAO180"/>
    <mergeCell ref="KXV180:KYA180"/>
    <mergeCell ref="KYB180:KYG180"/>
    <mergeCell ref="KYH180:KYM180"/>
    <mergeCell ref="KYN180:KYS180"/>
    <mergeCell ref="KYT180:KYY180"/>
    <mergeCell ref="KYZ180:KZE180"/>
    <mergeCell ref="KWL180:KWQ180"/>
    <mergeCell ref="KWR180:KWW180"/>
    <mergeCell ref="KWX180:KXC180"/>
    <mergeCell ref="KXD180:KXI180"/>
    <mergeCell ref="KXJ180:KXO180"/>
    <mergeCell ref="KXP180:KXU180"/>
    <mergeCell ref="KVB180:KVG180"/>
    <mergeCell ref="KVH180:KVM180"/>
    <mergeCell ref="KVN180:KVS180"/>
    <mergeCell ref="KVT180:KVY180"/>
    <mergeCell ref="KVZ180:KWE180"/>
    <mergeCell ref="KWF180:KWK180"/>
    <mergeCell ref="KTR180:KTW180"/>
    <mergeCell ref="KTX180:KUC180"/>
    <mergeCell ref="KUD180:KUI180"/>
    <mergeCell ref="KUJ180:KUO180"/>
    <mergeCell ref="KUP180:KUU180"/>
    <mergeCell ref="KUV180:KVA180"/>
    <mergeCell ref="KSH180:KSM180"/>
    <mergeCell ref="KSN180:KSS180"/>
    <mergeCell ref="KST180:KSY180"/>
    <mergeCell ref="KSZ180:KTE180"/>
    <mergeCell ref="KTF180:KTK180"/>
    <mergeCell ref="KTL180:KTQ180"/>
    <mergeCell ref="KQX180:KRC180"/>
    <mergeCell ref="KRD180:KRI180"/>
    <mergeCell ref="KRJ180:KRO180"/>
    <mergeCell ref="KRP180:KRU180"/>
    <mergeCell ref="KRV180:KSA180"/>
    <mergeCell ref="KSB180:KSG180"/>
    <mergeCell ref="KPN180:KPS180"/>
    <mergeCell ref="KPT180:KPY180"/>
    <mergeCell ref="KPZ180:KQE180"/>
    <mergeCell ref="KQF180:KQK180"/>
    <mergeCell ref="KQL180:KQQ180"/>
    <mergeCell ref="KQR180:KQW180"/>
    <mergeCell ref="KOD180:KOI180"/>
    <mergeCell ref="KOJ180:KOO180"/>
    <mergeCell ref="KOP180:KOU180"/>
    <mergeCell ref="KOV180:KPA180"/>
    <mergeCell ref="KPB180:KPG180"/>
    <mergeCell ref="KPH180:KPM180"/>
    <mergeCell ref="KMT180:KMY180"/>
    <mergeCell ref="KMZ180:KNE180"/>
    <mergeCell ref="KNF180:KNK180"/>
    <mergeCell ref="KNL180:KNQ180"/>
    <mergeCell ref="KNR180:KNW180"/>
    <mergeCell ref="KNX180:KOC180"/>
    <mergeCell ref="KLJ180:KLO180"/>
    <mergeCell ref="KLP180:KLU180"/>
    <mergeCell ref="KLV180:KMA180"/>
    <mergeCell ref="KMB180:KMG180"/>
    <mergeCell ref="KMH180:KMM180"/>
    <mergeCell ref="KMN180:KMS180"/>
    <mergeCell ref="KJZ180:KKE180"/>
    <mergeCell ref="KKF180:KKK180"/>
    <mergeCell ref="KKL180:KKQ180"/>
    <mergeCell ref="KKR180:KKW180"/>
    <mergeCell ref="KKX180:KLC180"/>
    <mergeCell ref="KLD180:KLI180"/>
    <mergeCell ref="KIP180:KIU180"/>
    <mergeCell ref="KIV180:KJA180"/>
    <mergeCell ref="KJB180:KJG180"/>
    <mergeCell ref="KJH180:KJM180"/>
    <mergeCell ref="KJN180:KJS180"/>
    <mergeCell ref="KJT180:KJY180"/>
    <mergeCell ref="KHF180:KHK180"/>
    <mergeCell ref="KHL180:KHQ180"/>
    <mergeCell ref="KHR180:KHW180"/>
    <mergeCell ref="KHX180:KIC180"/>
    <mergeCell ref="KID180:KII180"/>
    <mergeCell ref="KIJ180:KIO180"/>
    <mergeCell ref="KFV180:KGA180"/>
    <mergeCell ref="KGB180:KGG180"/>
    <mergeCell ref="KGH180:KGM180"/>
    <mergeCell ref="KGN180:KGS180"/>
    <mergeCell ref="KGT180:KGY180"/>
    <mergeCell ref="KGZ180:KHE180"/>
    <mergeCell ref="KEL180:KEQ180"/>
    <mergeCell ref="KER180:KEW180"/>
    <mergeCell ref="KEX180:KFC180"/>
    <mergeCell ref="KFD180:KFI180"/>
    <mergeCell ref="KFJ180:KFO180"/>
    <mergeCell ref="KFP180:KFU180"/>
    <mergeCell ref="KDB180:KDG180"/>
    <mergeCell ref="KDH180:KDM180"/>
    <mergeCell ref="KDN180:KDS180"/>
    <mergeCell ref="KDT180:KDY180"/>
    <mergeCell ref="KDZ180:KEE180"/>
    <mergeCell ref="KEF180:KEK180"/>
    <mergeCell ref="KBR180:KBW180"/>
    <mergeCell ref="KBX180:KCC180"/>
    <mergeCell ref="KCD180:KCI180"/>
    <mergeCell ref="KCJ180:KCO180"/>
    <mergeCell ref="KCP180:KCU180"/>
    <mergeCell ref="KCV180:KDA180"/>
    <mergeCell ref="KAH180:KAM180"/>
    <mergeCell ref="KAN180:KAS180"/>
    <mergeCell ref="KAT180:KAY180"/>
    <mergeCell ref="KAZ180:KBE180"/>
    <mergeCell ref="KBF180:KBK180"/>
    <mergeCell ref="KBL180:KBQ180"/>
    <mergeCell ref="JYX180:JZC180"/>
    <mergeCell ref="JZD180:JZI180"/>
    <mergeCell ref="JZJ180:JZO180"/>
    <mergeCell ref="JZP180:JZU180"/>
    <mergeCell ref="JZV180:KAA180"/>
    <mergeCell ref="KAB180:KAG180"/>
    <mergeCell ref="JXN180:JXS180"/>
    <mergeCell ref="JXT180:JXY180"/>
    <mergeCell ref="JXZ180:JYE180"/>
    <mergeCell ref="JYF180:JYK180"/>
    <mergeCell ref="JYL180:JYQ180"/>
    <mergeCell ref="JYR180:JYW180"/>
    <mergeCell ref="JWD180:JWI180"/>
    <mergeCell ref="JWJ180:JWO180"/>
    <mergeCell ref="JWP180:JWU180"/>
    <mergeCell ref="JWV180:JXA180"/>
    <mergeCell ref="JXB180:JXG180"/>
    <mergeCell ref="JXH180:JXM180"/>
    <mergeCell ref="JUT180:JUY180"/>
    <mergeCell ref="JUZ180:JVE180"/>
    <mergeCell ref="JVF180:JVK180"/>
    <mergeCell ref="JVL180:JVQ180"/>
    <mergeCell ref="JVR180:JVW180"/>
    <mergeCell ref="JVX180:JWC180"/>
    <mergeCell ref="JTJ180:JTO180"/>
    <mergeCell ref="JTP180:JTU180"/>
    <mergeCell ref="JTV180:JUA180"/>
    <mergeCell ref="JUB180:JUG180"/>
    <mergeCell ref="JUH180:JUM180"/>
    <mergeCell ref="JUN180:JUS180"/>
    <mergeCell ref="JRZ180:JSE180"/>
    <mergeCell ref="JSF180:JSK180"/>
    <mergeCell ref="JSL180:JSQ180"/>
    <mergeCell ref="JSR180:JSW180"/>
    <mergeCell ref="JSX180:JTC180"/>
    <mergeCell ref="JTD180:JTI180"/>
    <mergeCell ref="JQP180:JQU180"/>
    <mergeCell ref="JQV180:JRA180"/>
    <mergeCell ref="JRB180:JRG180"/>
    <mergeCell ref="JRH180:JRM180"/>
    <mergeCell ref="JRN180:JRS180"/>
    <mergeCell ref="JRT180:JRY180"/>
    <mergeCell ref="JPF180:JPK180"/>
    <mergeCell ref="JPL180:JPQ180"/>
    <mergeCell ref="JPR180:JPW180"/>
    <mergeCell ref="JPX180:JQC180"/>
    <mergeCell ref="JQD180:JQI180"/>
    <mergeCell ref="JQJ180:JQO180"/>
    <mergeCell ref="JNV180:JOA180"/>
    <mergeCell ref="JOB180:JOG180"/>
    <mergeCell ref="JOH180:JOM180"/>
    <mergeCell ref="JON180:JOS180"/>
    <mergeCell ref="JOT180:JOY180"/>
    <mergeCell ref="JOZ180:JPE180"/>
    <mergeCell ref="JML180:JMQ180"/>
    <mergeCell ref="JMR180:JMW180"/>
    <mergeCell ref="JMX180:JNC180"/>
    <mergeCell ref="JND180:JNI180"/>
    <mergeCell ref="JNJ180:JNO180"/>
    <mergeCell ref="JNP180:JNU180"/>
    <mergeCell ref="JLB180:JLG180"/>
    <mergeCell ref="JLH180:JLM180"/>
    <mergeCell ref="JLN180:JLS180"/>
    <mergeCell ref="JLT180:JLY180"/>
    <mergeCell ref="JLZ180:JME180"/>
    <mergeCell ref="JMF180:JMK180"/>
    <mergeCell ref="JJR180:JJW180"/>
    <mergeCell ref="JJX180:JKC180"/>
    <mergeCell ref="JKD180:JKI180"/>
    <mergeCell ref="JKJ180:JKO180"/>
    <mergeCell ref="JKP180:JKU180"/>
    <mergeCell ref="JKV180:JLA180"/>
    <mergeCell ref="JIH180:JIM180"/>
    <mergeCell ref="JIN180:JIS180"/>
    <mergeCell ref="JIT180:JIY180"/>
    <mergeCell ref="JIZ180:JJE180"/>
    <mergeCell ref="JJF180:JJK180"/>
    <mergeCell ref="JJL180:JJQ180"/>
    <mergeCell ref="JGX180:JHC180"/>
    <mergeCell ref="JHD180:JHI180"/>
    <mergeCell ref="JHJ180:JHO180"/>
    <mergeCell ref="JHP180:JHU180"/>
    <mergeCell ref="JHV180:JIA180"/>
    <mergeCell ref="JIB180:JIG180"/>
    <mergeCell ref="JFN180:JFS180"/>
    <mergeCell ref="JFT180:JFY180"/>
    <mergeCell ref="JFZ180:JGE180"/>
    <mergeCell ref="JGF180:JGK180"/>
    <mergeCell ref="JGL180:JGQ180"/>
    <mergeCell ref="JGR180:JGW180"/>
    <mergeCell ref="JED180:JEI180"/>
    <mergeCell ref="JEJ180:JEO180"/>
    <mergeCell ref="JEP180:JEU180"/>
    <mergeCell ref="JEV180:JFA180"/>
    <mergeCell ref="JFB180:JFG180"/>
    <mergeCell ref="JFH180:JFM180"/>
    <mergeCell ref="JCT180:JCY180"/>
    <mergeCell ref="JCZ180:JDE180"/>
    <mergeCell ref="JDF180:JDK180"/>
    <mergeCell ref="JDL180:JDQ180"/>
    <mergeCell ref="JDR180:JDW180"/>
    <mergeCell ref="JDX180:JEC180"/>
    <mergeCell ref="JBJ180:JBO180"/>
    <mergeCell ref="JBP180:JBU180"/>
    <mergeCell ref="JBV180:JCA180"/>
    <mergeCell ref="JCB180:JCG180"/>
    <mergeCell ref="JCH180:JCM180"/>
    <mergeCell ref="JCN180:JCS180"/>
    <mergeCell ref="IZZ180:JAE180"/>
    <mergeCell ref="JAF180:JAK180"/>
    <mergeCell ref="JAL180:JAQ180"/>
    <mergeCell ref="JAR180:JAW180"/>
    <mergeCell ref="JAX180:JBC180"/>
    <mergeCell ref="JBD180:JBI180"/>
    <mergeCell ref="IYP180:IYU180"/>
    <mergeCell ref="IYV180:IZA180"/>
    <mergeCell ref="IZB180:IZG180"/>
    <mergeCell ref="IZH180:IZM180"/>
    <mergeCell ref="IZN180:IZS180"/>
    <mergeCell ref="IZT180:IZY180"/>
    <mergeCell ref="IXF180:IXK180"/>
    <mergeCell ref="IXL180:IXQ180"/>
    <mergeCell ref="IXR180:IXW180"/>
    <mergeCell ref="IXX180:IYC180"/>
    <mergeCell ref="IYD180:IYI180"/>
    <mergeCell ref="IYJ180:IYO180"/>
    <mergeCell ref="IVV180:IWA180"/>
    <mergeCell ref="IWB180:IWG180"/>
    <mergeCell ref="IWH180:IWM180"/>
    <mergeCell ref="IWN180:IWS180"/>
    <mergeCell ref="IWT180:IWY180"/>
    <mergeCell ref="IWZ180:IXE180"/>
    <mergeCell ref="IUL180:IUQ180"/>
    <mergeCell ref="IUR180:IUW180"/>
    <mergeCell ref="IUX180:IVC180"/>
    <mergeCell ref="IVD180:IVI180"/>
    <mergeCell ref="IVJ180:IVO180"/>
    <mergeCell ref="IVP180:IVU180"/>
    <mergeCell ref="ITB180:ITG180"/>
    <mergeCell ref="ITH180:ITM180"/>
    <mergeCell ref="ITN180:ITS180"/>
    <mergeCell ref="ITT180:ITY180"/>
    <mergeCell ref="ITZ180:IUE180"/>
    <mergeCell ref="IUF180:IUK180"/>
    <mergeCell ref="IRR180:IRW180"/>
    <mergeCell ref="IRX180:ISC180"/>
    <mergeCell ref="ISD180:ISI180"/>
    <mergeCell ref="ISJ180:ISO180"/>
    <mergeCell ref="ISP180:ISU180"/>
    <mergeCell ref="ISV180:ITA180"/>
    <mergeCell ref="IQH180:IQM180"/>
    <mergeCell ref="IQN180:IQS180"/>
    <mergeCell ref="IQT180:IQY180"/>
    <mergeCell ref="IQZ180:IRE180"/>
    <mergeCell ref="IRF180:IRK180"/>
    <mergeCell ref="IRL180:IRQ180"/>
    <mergeCell ref="IOX180:IPC180"/>
    <mergeCell ref="IPD180:IPI180"/>
    <mergeCell ref="IPJ180:IPO180"/>
    <mergeCell ref="IPP180:IPU180"/>
    <mergeCell ref="IPV180:IQA180"/>
    <mergeCell ref="IQB180:IQG180"/>
    <mergeCell ref="INN180:INS180"/>
    <mergeCell ref="INT180:INY180"/>
    <mergeCell ref="INZ180:IOE180"/>
    <mergeCell ref="IOF180:IOK180"/>
    <mergeCell ref="IOL180:IOQ180"/>
    <mergeCell ref="IOR180:IOW180"/>
    <mergeCell ref="IMD180:IMI180"/>
    <mergeCell ref="IMJ180:IMO180"/>
    <mergeCell ref="IMP180:IMU180"/>
    <mergeCell ref="IMV180:INA180"/>
    <mergeCell ref="INB180:ING180"/>
    <mergeCell ref="INH180:INM180"/>
    <mergeCell ref="IKT180:IKY180"/>
    <mergeCell ref="IKZ180:ILE180"/>
    <mergeCell ref="ILF180:ILK180"/>
    <mergeCell ref="ILL180:ILQ180"/>
    <mergeCell ref="ILR180:ILW180"/>
    <mergeCell ref="ILX180:IMC180"/>
    <mergeCell ref="IJJ180:IJO180"/>
    <mergeCell ref="IJP180:IJU180"/>
    <mergeCell ref="IJV180:IKA180"/>
    <mergeCell ref="IKB180:IKG180"/>
    <mergeCell ref="IKH180:IKM180"/>
    <mergeCell ref="IKN180:IKS180"/>
    <mergeCell ref="IHZ180:IIE180"/>
    <mergeCell ref="IIF180:IIK180"/>
    <mergeCell ref="IIL180:IIQ180"/>
    <mergeCell ref="IIR180:IIW180"/>
    <mergeCell ref="IIX180:IJC180"/>
    <mergeCell ref="IJD180:IJI180"/>
    <mergeCell ref="IGP180:IGU180"/>
    <mergeCell ref="IGV180:IHA180"/>
    <mergeCell ref="IHB180:IHG180"/>
    <mergeCell ref="IHH180:IHM180"/>
    <mergeCell ref="IHN180:IHS180"/>
    <mergeCell ref="IHT180:IHY180"/>
    <mergeCell ref="IFF180:IFK180"/>
    <mergeCell ref="IFL180:IFQ180"/>
    <mergeCell ref="IFR180:IFW180"/>
    <mergeCell ref="IFX180:IGC180"/>
    <mergeCell ref="IGD180:IGI180"/>
    <mergeCell ref="IGJ180:IGO180"/>
    <mergeCell ref="IDV180:IEA180"/>
    <mergeCell ref="IEB180:IEG180"/>
    <mergeCell ref="IEH180:IEM180"/>
    <mergeCell ref="IEN180:IES180"/>
    <mergeCell ref="IET180:IEY180"/>
    <mergeCell ref="IEZ180:IFE180"/>
    <mergeCell ref="ICL180:ICQ180"/>
    <mergeCell ref="ICR180:ICW180"/>
    <mergeCell ref="ICX180:IDC180"/>
    <mergeCell ref="IDD180:IDI180"/>
    <mergeCell ref="IDJ180:IDO180"/>
    <mergeCell ref="IDP180:IDU180"/>
    <mergeCell ref="IBB180:IBG180"/>
    <mergeCell ref="IBH180:IBM180"/>
    <mergeCell ref="IBN180:IBS180"/>
    <mergeCell ref="IBT180:IBY180"/>
    <mergeCell ref="IBZ180:ICE180"/>
    <mergeCell ref="ICF180:ICK180"/>
    <mergeCell ref="HZR180:HZW180"/>
    <mergeCell ref="HZX180:IAC180"/>
    <mergeCell ref="IAD180:IAI180"/>
    <mergeCell ref="IAJ180:IAO180"/>
    <mergeCell ref="IAP180:IAU180"/>
    <mergeCell ref="IAV180:IBA180"/>
    <mergeCell ref="HYH180:HYM180"/>
    <mergeCell ref="HYN180:HYS180"/>
    <mergeCell ref="HYT180:HYY180"/>
    <mergeCell ref="HYZ180:HZE180"/>
    <mergeCell ref="HZF180:HZK180"/>
    <mergeCell ref="HZL180:HZQ180"/>
    <mergeCell ref="HWX180:HXC180"/>
    <mergeCell ref="HXD180:HXI180"/>
    <mergeCell ref="HXJ180:HXO180"/>
    <mergeCell ref="HXP180:HXU180"/>
    <mergeCell ref="HXV180:HYA180"/>
    <mergeCell ref="HYB180:HYG180"/>
    <mergeCell ref="HVN180:HVS180"/>
    <mergeCell ref="HVT180:HVY180"/>
    <mergeCell ref="HVZ180:HWE180"/>
    <mergeCell ref="HWF180:HWK180"/>
    <mergeCell ref="HWL180:HWQ180"/>
    <mergeCell ref="HWR180:HWW180"/>
    <mergeCell ref="HUD180:HUI180"/>
    <mergeCell ref="HUJ180:HUO180"/>
    <mergeCell ref="HUP180:HUU180"/>
    <mergeCell ref="HUV180:HVA180"/>
    <mergeCell ref="HVB180:HVG180"/>
    <mergeCell ref="HVH180:HVM180"/>
    <mergeCell ref="HST180:HSY180"/>
    <mergeCell ref="HSZ180:HTE180"/>
    <mergeCell ref="HTF180:HTK180"/>
    <mergeCell ref="HTL180:HTQ180"/>
    <mergeCell ref="HTR180:HTW180"/>
    <mergeCell ref="HTX180:HUC180"/>
    <mergeCell ref="HRJ180:HRO180"/>
    <mergeCell ref="HRP180:HRU180"/>
    <mergeCell ref="HRV180:HSA180"/>
    <mergeCell ref="HSB180:HSG180"/>
    <mergeCell ref="HSH180:HSM180"/>
    <mergeCell ref="HSN180:HSS180"/>
    <mergeCell ref="HPZ180:HQE180"/>
    <mergeCell ref="HQF180:HQK180"/>
    <mergeCell ref="HQL180:HQQ180"/>
    <mergeCell ref="HQR180:HQW180"/>
    <mergeCell ref="HQX180:HRC180"/>
    <mergeCell ref="HRD180:HRI180"/>
    <mergeCell ref="HOP180:HOU180"/>
    <mergeCell ref="HOV180:HPA180"/>
    <mergeCell ref="HPB180:HPG180"/>
    <mergeCell ref="HPH180:HPM180"/>
    <mergeCell ref="HPN180:HPS180"/>
    <mergeCell ref="HPT180:HPY180"/>
    <mergeCell ref="HNF180:HNK180"/>
    <mergeCell ref="HNL180:HNQ180"/>
    <mergeCell ref="HNR180:HNW180"/>
    <mergeCell ref="HNX180:HOC180"/>
    <mergeCell ref="HOD180:HOI180"/>
    <mergeCell ref="HOJ180:HOO180"/>
    <mergeCell ref="HLV180:HMA180"/>
    <mergeCell ref="HMB180:HMG180"/>
    <mergeCell ref="HMH180:HMM180"/>
    <mergeCell ref="HMN180:HMS180"/>
    <mergeCell ref="HMT180:HMY180"/>
    <mergeCell ref="HMZ180:HNE180"/>
    <mergeCell ref="HKL180:HKQ180"/>
    <mergeCell ref="HKR180:HKW180"/>
    <mergeCell ref="HKX180:HLC180"/>
    <mergeCell ref="HLD180:HLI180"/>
    <mergeCell ref="HLJ180:HLO180"/>
    <mergeCell ref="HLP180:HLU180"/>
    <mergeCell ref="HJB180:HJG180"/>
    <mergeCell ref="HJH180:HJM180"/>
    <mergeCell ref="HJN180:HJS180"/>
    <mergeCell ref="HJT180:HJY180"/>
    <mergeCell ref="HJZ180:HKE180"/>
    <mergeCell ref="HKF180:HKK180"/>
    <mergeCell ref="HHR180:HHW180"/>
    <mergeCell ref="HHX180:HIC180"/>
    <mergeCell ref="HID180:HII180"/>
    <mergeCell ref="HIJ180:HIO180"/>
    <mergeCell ref="HIP180:HIU180"/>
    <mergeCell ref="HIV180:HJA180"/>
    <mergeCell ref="HGH180:HGM180"/>
    <mergeCell ref="HGN180:HGS180"/>
    <mergeCell ref="HGT180:HGY180"/>
    <mergeCell ref="HGZ180:HHE180"/>
    <mergeCell ref="HHF180:HHK180"/>
    <mergeCell ref="HHL180:HHQ180"/>
    <mergeCell ref="HEX180:HFC180"/>
    <mergeCell ref="HFD180:HFI180"/>
    <mergeCell ref="HFJ180:HFO180"/>
    <mergeCell ref="HFP180:HFU180"/>
    <mergeCell ref="HFV180:HGA180"/>
    <mergeCell ref="HGB180:HGG180"/>
    <mergeCell ref="HDN180:HDS180"/>
    <mergeCell ref="HDT180:HDY180"/>
    <mergeCell ref="HDZ180:HEE180"/>
    <mergeCell ref="HEF180:HEK180"/>
    <mergeCell ref="HEL180:HEQ180"/>
    <mergeCell ref="HER180:HEW180"/>
    <mergeCell ref="HCD180:HCI180"/>
    <mergeCell ref="HCJ180:HCO180"/>
    <mergeCell ref="HCP180:HCU180"/>
    <mergeCell ref="HCV180:HDA180"/>
    <mergeCell ref="HDB180:HDG180"/>
    <mergeCell ref="HDH180:HDM180"/>
    <mergeCell ref="HAT180:HAY180"/>
    <mergeCell ref="HAZ180:HBE180"/>
    <mergeCell ref="HBF180:HBK180"/>
    <mergeCell ref="HBL180:HBQ180"/>
    <mergeCell ref="HBR180:HBW180"/>
    <mergeCell ref="HBX180:HCC180"/>
    <mergeCell ref="GZJ180:GZO180"/>
    <mergeCell ref="GZP180:GZU180"/>
    <mergeCell ref="GZV180:HAA180"/>
    <mergeCell ref="HAB180:HAG180"/>
    <mergeCell ref="HAH180:HAM180"/>
    <mergeCell ref="HAN180:HAS180"/>
    <mergeCell ref="GXZ180:GYE180"/>
    <mergeCell ref="GYF180:GYK180"/>
    <mergeCell ref="GYL180:GYQ180"/>
    <mergeCell ref="GYR180:GYW180"/>
    <mergeCell ref="GYX180:GZC180"/>
    <mergeCell ref="GZD180:GZI180"/>
    <mergeCell ref="GWP180:GWU180"/>
    <mergeCell ref="GWV180:GXA180"/>
    <mergeCell ref="GXB180:GXG180"/>
    <mergeCell ref="GXH180:GXM180"/>
    <mergeCell ref="GXN180:GXS180"/>
    <mergeCell ref="GXT180:GXY180"/>
    <mergeCell ref="GVF180:GVK180"/>
    <mergeCell ref="GVL180:GVQ180"/>
    <mergeCell ref="GVR180:GVW180"/>
    <mergeCell ref="GVX180:GWC180"/>
    <mergeCell ref="GWD180:GWI180"/>
    <mergeCell ref="GWJ180:GWO180"/>
    <mergeCell ref="GTV180:GUA180"/>
    <mergeCell ref="GUB180:GUG180"/>
    <mergeCell ref="GUH180:GUM180"/>
    <mergeCell ref="GUN180:GUS180"/>
    <mergeCell ref="GUT180:GUY180"/>
    <mergeCell ref="GUZ180:GVE180"/>
    <mergeCell ref="GSL180:GSQ180"/>
    <mergeCell ref="GSR180:GSW180"/>
    <mergeCell ref="GSX180:GTC180"/>
    <mergeCell ref="GTD180:GTI180"/>
    <mergeCell ref="GTJ180:GTO180"/>
    <mergeCell ref="GTP180:GTU180"/>
    <mergeCell ref="GRB180:GRG180"/>
    <mergeCell ref="GRH180:GRM180"/>
    <mergeCell ref="GRN180:GRS180"/>
    <mergeCell ref="GRT180:GRY180"/>
    <mergeCell ref="GRZ180:GSE180"/>
    <mergeCell ref="GSF180:GSK180"/>
    <mergeCell ref="GPR180:GPW180"/>
    <mergeCell ref="GPX180:GQC180"/>
    <mergeCell ref="GQD180:GQI180"/>
    <mergeCell ref="GQJ180:GQO180"/>
    <mergeCell ref="GQP180:GQU180"/>
    <mergeCell ref="GQV180:GRA180"/>
    <mergeCell ref="GOH180:GOM180"/>
    <mergeCell ref="GON180:GOS180"/>
    <mergeCell ref="GOT180:GOY180"/>
    <mergeCell ref="GOZ180:GPE180"/>
    <mergeCell ref="GPF180:GPK180"/>
    <mergeCell ref="GPL180:GPQ180"/>
    <mergeCell ref="GMX180:GNC180"/>
    <mergeCell ref="GND180:GNI180"/>
    <mergeCell ref="GNJ180:GNO180"/>
    <mergeCell ref="GNP180:GNU180"/>
    <mergeCell ref="GNV180:GOA180"/>
    <mergeCell ref="GOB180:GOG180"/>
    <mergeCell ref="GLN180:GLS180"/>
    <mergeCell ref="GLT180:GLY180"/>
    <mergeCell ref="GLZ180:GME180"/>
    <mergeCell ref="GMF180:GMK180"/>
    <mergeCell ref="GML180:GMQ180"/>
    <mergeCell ref="GMR180:GMW180"/>
    <mergeCell ref="GKD180:GKI180"/>
    <mergeCell ref="GKJ180:GKO180"/>
    <mergeCell ref="GKP180:GKU180"/>
    <mergeCell ref="GKV180:GLA180"/>
    <mergeCell ref="GLB180:GLG180"/>
    <mergeCell ref="GLH180:GLM180"/>
    <mergeCell ref="GIT180:GIY180"/>
    <mergeCell ref="GIZ180:GJE180"/>
    <mergeCell ref="GJF180:GJK180"/>
    <mergeCell ref="GJL180:GJQ180"/>
    <mergeCell ref="GJR180:GJW180"/>
    <mergeCell ref="GJX180:GKC180"/>
    <mergeCell ref="GHJ180:GHO180"/>
    <mergeCell ref="GHP180:GHU180"/>
    <mergeCell ref="GHV180:GIA180"/>
    <mergeCell ref="GIB180:GIG180"/>
    <mergeCell ref="GIH180:GIM180"/>
    <mergeCell ref="GIN180:GIS180"/>
    <mergeCell ref="GFZ180:GGE180"/>
    <mergeCell ref="GGF180:GGK180"/>
    <mergeCell ref="GGL180:GGQ180"/>
    <mergeCell ref="GGR180:GGW180"/>
    <mergeCell ref="GGX180:GHC180"/>
    <mergeCell ref="GHD180:GHI180"/>
    <mergeCell ref="GEP180:GEU180"/>
    <mergeCell ref="GEV180:GFA180"/>
    <mergeCell ref="GFB180:GFG180"/>
    <mergeCell ref="GFH180:GFM180"/>
    <mergeCell ref="GFN180:GFS180"/>
    <mergeCell ref="GFT180:GFY180"/>
    <mergeCell ref="GDF180:GDK180"/>
    <mergeCell ref="GDL180:GDQ180"/>
    <mergeCell ref="GDR180:GDW180"/>
    <mergeCell ref="GDX180:GEC180"/>
    <mergeCell ref="GED180:GEI180"/>
    <mergeCell ref="GEJ180:GEO180"/>
    <mergeCell ref="GBV180:GCA180"/>
    <mergeCell ref="GCB180:GCG180"/>
    <mergeCell ref="GCH180:GCM180"/>
    <mergeCell ref="GCN180:GCS180"/>
    <mergeCell ref="GCT180:GCY180"/>
    <mergeCell ref="GCZ180:GDE180"/>
    <mergeCell ref="GAL180:GAQ180"/>
    <mergeCell ref="GAR180:GAW180"/>
    <mergeCell ref="GAX180:GBC180"/>
    <mergeCell ref="GBD180:GBI180"/>
    <mergeCell ref="GBJ180:GBO180"/>
    <mergeCell ref="GBP180:GBU180"/>
    <mergeCell ref="FZB180:FZG180"/>
    <mergeCell ref="FZH180:FZM180"/>
    <mergeCell ref="FZN180:FZS180"/>
    <mergeCell ref="FZT180:FZY180"/>
    <mergeCell ref="FZZ180:GAE180"/>
    <mergeCell ref="GAF180:GAK180"/>
    <mergeCell ref="FXR180:FXW180"/>
    <mergeCell ref="FXX180:FYC180"/>
    <mergeCell ref="FYD180:FYI180"/>
    <mergeCell ref="FYJ180:FYO180"/>
    <mergeCell ref="FYP180:FYU180"/>
    <mergeCell ref="FYV180:FZA180"/>
    <mergeCell ref="FWH180:FWM180"/>
    <mergeCell ref="FWN180:FWS180"/>
    <mergeCell ref="FWT180:FWY180"/>
    <mergeCell ref="FWZ180:FXE180"/>
    <mergeCell ref="FXF180:FXK180"/>
    <mergeCell ref="FXL180:FXQ180"/>
    <mergeCell ref="FUX180:FVC180"/>
    <mergeCell ref="FVD180:FVI180"/>
    <mergeCell ref="FVJ180:FVO180"/>
    <mergeCell ref="FVP180:FVU180"/>
    <mergeCell ref="FVV180:FWA180"/>
    <mergeCell ref="FWB180:FWG180"/>
    <mergeCell ref="FTN180:FTS180"/>
    <mergeCell ref="FTT180:FTY180"/>
    <mergeCell ref="FTZ180:FUE180"/>
    <mergeCell ref="FUF180:FUK180"/>
    <mergeCell ref="FUL180:FUQ180"/>
    <mergeCell ref="FUR180:FUW180"/>
    <mergeCell ref="FSD180:FSI180"/>
    <mergeCell ref="FSJ180:FSO180"/>
    <mergeCell ref="FSP180:FSU180"/>
    <mergeCell ref="FSV180:FTA180"/>
    <mergeCell ref="FTB180:FTG180"/>
    <mergeCell ref="FTH180:FTM180"/>
    <mergeCell ref="FQT180:FQY180"/>
    <mergeCell ref="FQZ180:FRE180"/>
    <mergeCell ref="FRF180:FRK180"/>
    <mergeCell ref="FRL180:FRQ180"/>
    <mergeCell ref="FRR180:FRW180"/>
    <mergeCell ref="FRX180:FSC180"/>
    <mergeCell ref="FPJ180:FPO180"/>
    <mergeCell ref="FPP180:FPU180"/>
    <mergeCell ref="FPV180:FQA180"/>
    <mergeCell ref="FQB180:FQG180"/>
    <mergeCell ref="FQH180:FQM180"/>
    <mergeCell ref="FQN180:FQS180"/>
    <mergeCell ref="FNZ180:FOE180"/>
    <mergeCell ref="FOF180:FOK180"/>
    <mergeCell ref="FOL180:FOQ180"/>
    <mergeCell ref="FOR180:FOW180"/>
    <mergeCell ref="FOX180:FPC180"/>
    <mergeCell ref="FPD180:FPI180"/>
    <mergeCell ref="FMP180:FMU180"/>
    <mergeCell ref="FMV180:FNA180"/>
    <mergeCell ref="FNB180:FNG180"/>
    <mergeCell ref="FNH180:FNM180"/>
    <mergeCell ref="FNN180:FNS180"/>
    <mergeCell ref="FNT180:FNY180"/>
    <mergeCell ref="FLF180:FLK180"/>
    <mergeCell ref="FLL180:FLQ180"/>
    <mergeCell ref="FLR180:FLW180"/>
    <mergeCell ref="FLX180:FMC180"/>
    <mergeCell ref="FMD180:FMI180"/>
    <mergeCell ref="FMJ180:FMO180"/>
    <mergeCell ref="FJV180:FKA180"/>
    <mergeCell ref="FKB180:FKG180"/>
    <mergeCell ref="FKH180:FKM180"/>
    <mergeCell ref="FKN180:FKS180"/>
    <mergeCell ref="FKT180:FKY180"/>
    <mergeCell ref="FKZ180:FLE180"/>
    <mergeCell ref="FIL180:FIQ180"/>
    <mergeCell ref="FIR180:FIW180"/>
    <mergeCell ref="FIX180:FJC180"/>
    <mergeCell ref="FJD180:FJI180"/>
    <mergeCell ref="FJJ180:FJO180"/>
    <mergeCell ref="FJP180:FJU180"/>
    <mergeCell ref="FHB180:FHG180"/>
    <mergeCell ref="FHH180:FHM180"/>
    <mergeCell ref="FHN180:FHS180"/>
    <mergeCell ref="FHT180:FHY180"/>
    <mergeCell ref="FHZ180:FIE180"/>
    <mergeCell ref="FIF180:FIK180"/>
    <mergeCell ref="FFR180:FFW180"/>
    <mergeCell ref="FFX180:FGC180"/>
    <mergeCell ref="FGD180:FGI180"/>
    <mergeCell ref="FGJ180:FGO180"/>
    <mergeCell ref="FGP180:FGU180"/>
    <mergeCell ref="FGV180:FHA180"/>
    <mergeCell ref="FEH180:FEM180"/>
    <mergeCell ref="FEN180:FES180"/>
    <mergeCell ref="FET180:FEY180"/>
    <mergeCell ref="FEZ180:FFE180"/>
    <mergeCell ref="FFF180:FFK180"/>
    <mergeCell ref="FFL180:FFQ180"/>
    <mergeCell ref="FCX180:FDC180"/>
    <mergeCell ref="FDD180:FDI180"/>
    <mergeCell ref="FDJ180:FDO180"/>
    <mergeCell ref="FDP180:FDU180"/>
    <mergeCell ref="FDV180:FEA180"/>
    <mergeCell ref="FEB180:FEG180"/>
    <mergeCell ref="FBN180:FBS180"/>
    <mergeCell ref="FBT180:FBY180"/>
    <mergeCell ref="FBZ180:FCE180"/>
    <mergeCell ref="FCF180:FCK180"/>
    <mergeCell ref="FCL180:FCQ180"/>
    <mergeCell ref="FCR180:FCW180"/>
    <mergeCell ref="FAD180:FAI180"/>
    <mergeCell ref="FAJ180:FAO180"/>
    <mergeCell ref="FAP180:FAU180"/>
    <mergeCell ref="FAV180:FBA180"/>
    <mergeCell ref="FBB180:FBG180"/>
    <mergeCell ref="FBH180:FBM180"/>
    <mergeCell ref="EYT180:EYY180"/>
    <mergeCell ref="EYZ180:EZE180"/>
    <mergeCell ref="EZF180:EZK180"/>
    <mergeCell ref="EZL180:EZQ180"/>
    <mergeCell ref="EZR180:EZW180"/>
    <mergeCell ref="EZX180:FAC180"/>
    <mergeCell ref="EXJ180:EXO180"/>
    <mergeCell ref="EXP180:EXU180"/>
    <mergeCell ref="EXV180:EYA180"/>
    <mergeCell ref="EYB180:EYG180"/>
    <mergeCell ref="EYH180:EYM180"/>
    <mergeCell ref="EYN180:EYS180"/>
    <mergeCell ref="EVZ180:EWE180"/>
    <mergeCell ref="EWF180:EWK180"/>
    <mergeCell ref="EWL180:EWQ180"/>
    <mergeCell ref="EWR180:EWW180"/>
    <mergeCell ref="EWX180:EXC180"/>
    <mergeCell ref="EXD180:EXI180"/>
    <mergeCell ref="EUP180:EUU180"/>
    <mergeCell ref="EUV180:EVA180"/>
    <mergeCell ref="EVB180:EVG180"/>
    <mergeCell ref="EVH180:EVM180"/>
    <mergeCell ref="EVN180:EVS180"/>
    <mergeCell ref="EVT180:EVY180"/>
    <mergeCell ref="ETF180:ETK180"/>
    <mergeCell ref="ETL180:ETQ180"/>
    <mergeCell ref="ETR180:ETW180"/>
    <mergeCell ref="ETX180:EUC180"/>
    <mergeCell ref="EUD180:EUI180"/>
    <mergeCell ref="EUJ180:EUO180"/>
    <mergeCell ref="ERV180:ESA180"/>
    <mergeCell ref="ESB180:ESG180"/>
    <mergeCell ref="ESH180:ESM180"/>
    <mergeCell ref="ESN180:ESS180"/>
    <mergeCell ref="EST180:ESY180"/>
    <mergeCell ref="ESZ180:ETE180"/>
    <mergeCell ref="EQL180:EQQ180"/>
    <mergeCell ref="EQR180:EQW180"/>
    <mergeCell ref="EQX180:ERC180"/>
    <mergeCell ref="ERD180:ERI180"/>
    <mergeCell ref="ERJ180:ERO180"/>
    <mergeCell ref="ERP180:ERU180"/>
    <mergeCell ref="EPB180:EPG180"/>
    <mergeCell ref="EPH180:EPM180"/>
    <mergeCell ref="EPN180:EPS180"/>
    <mergeCell ref="EPT180:EPY180"/>
    <mergeCell ref="EPZ180:EQE180"/>
    <mergeCell ref="EQF180:EQK180"/>
    <mergeCell ref="ENR180:ENW180"/>
    <mergeCell ref="ENX180:EOC180"/>
    <mergeCell ref="EOD180:EOI180"/>
    <mergeCell ref="EOJ180:EOO180"/>
    <mergeCell ref="EOP180:EOU180"/>
    <mergeCell ref="EOV180:EPA180"/>
    <mergeCell ref="EMH180:EMM180"/>
    <mergeCell ref="EMN180:EMS180"/>
    <mergeCell ref="EMT180:EMY180"/>
    <mergeCell ref="EMZ180:ENE180"/>
    <mergeCell ref="ENF180:ENK180"/>
    <mergeCell ref="ENL180:ENQ180"/>
    <mergeCell ref="EKX180:ELC180"/>
    <mergeCell ref="ELD180:ELI180"/>
    <mergeCell ref="ELJ180:ELO180"/>
    <mergeCell ref="ELP180:ELU180"/>
    <mergeCell ref="ELV180:EMA180"/>
    <mergeCell ref="EMB180:EMG180"/>
    <mergeCell ref="EJN180:EJS180"/>
    <mergeCell ref="EJT180:EJY180"/>
    <mergeCell ref="EJZ180:EKE180"/>
    <mergeCell ref="EKF180:EKK180"/>
    <mergeCell ref="EKL180:EKQ180"/>
    <mergeCell ref="EKR180:EKW180"/>
    <mergeCell ref="EID180:EII180"/>
    <mergeCell ref="EIJ180:EIO180"/>
    <mergeCell ref="EIP180:EIU180"/>
    <mergeCell ref="EIV180:EJA180"/>
    <mergeCell ref="EJB180:EJG180"/>
    <mergeCell ref="EJH180:EJM180"/>
    <mergeCell ref="EGT180:EGY180"/>
    <mergeCell ref="EGZ180:EHE180"/>
    <mergeCell ref="EHF180:EHK180"/>
    <mergeCell ref="EHL180:EHQ180"/>
    <mergeCell ref="EHR180:EHW180"/>
    <mergeCell ref="EHX180:EIC180"/>
    <mergeCell ref="EFJ180:EFO180"/>
    <mergeCell ref="EFP180:EFU180"/>
    <mergeCell ref="EFV180:EGA180"/>
    <mergeCell ref="EGB180:EGG180"/>
    <mergeCell ref="EGH180:EGM180"/>
    <mergeCell ref="EGN180:EGS180"/>
    <mergeCell ref="EDZ180:EEE180"/>
    <mergeCell ref="EEF180:EEK180"/>
    <mergeCell ref="EEL180:EEQ180"/>
    <mergeCell ref="EER180:EEW180"/>
    <mergeCell ref="EEX180:EFC180"/>
    <mergeCell ref="EFD180:EFI180"/>
    <mergeCell ref="ECP180:ECU180"/>
    <mergeCell ref="ECV180:EDA180"/>
    <mergeCell ref="EDB180:EDG180"/>
    <mergeCell ref="EDH180:EDM180"/>
    <mergeCell ref="EDN180:EDS180"/>
    <mergeCell ref="EDT180:EDY180"/>
    <mergeCell ref="EBF180:EBK180"/>
    <mergeCell ref="EBL180:EBQ180"/>
    <mergeCell ref="EBR180:EBW180"/>
    <mergeCell ref="EBX180:ECC180"/>
    <mergeCell ref="ECD180:ECI180"/>
    <mergeCell ref="ECJ180:ECO180"/>
    <mergeCell ref="DZV180:EAA180"/>
    <mergeCell ref="EAB180:EAG180"/>
    <mergeCell ref="EAH180:EAM180"/>
    <mergeCell ref="EAN180:EAS180"/>
    <mergeCell ref="EAT180:EAY180"/>
    <mergeCell ref="EAZ180:EBE180"/>
    <mergeCell ref="DYL180:DYQ180"/>
    <mergeCell ref="DYR180:DYW180"/>
    <mergeCell ref="DYX180:DZC180"/>
    <mergeCell ref="DZD180:DZI180"/>
    <mergeCell ref="DZJ180:DZO180"/>
    <mergeCell ref="DZP180:DZU180"/>
    <mergeCell ref="DXB180:DXG180"/>
    <mergeCell ref="DXH180:DXM180"/>
    <mergeCell ref="DXN180:DXS180"/>
    <mergeCell ref="DXT180:DXY180"/>
    <mergeCell ref="DXZ180:DYE180"/>
    <mergeCell ref="DYF180:DYK180"/>
    <mergeCell ref="DVR180:DVW180"/>
    <mergeCell ref="DVX180:DWC180"/>
    <mergeCell ref="DWD180:DWI180"/>
    <mergeCell ref="DWJ180:DWO180"/>
    <mergeCell ref="DWP180:DWU180"/>
    <mergeCell ref="DWV180:DXA180"/>
    <mergeCell ref="DUH180:DUM180"/>
    <mergeCell ref="DUN180:DUS180"/>
    <mergeCell ref="DUT180:DUY180"/>
    <mergeCell ref="DUZ180:DVE180"/>
    <mergeCell ref="DVF180:DVK180"/>
    <mergeCell ref="DVL180:DVQ180"/>
    <mergeCell ref="DSX180:DTC180"/>
    <mergeCell ref="DTD180:DTI180"/>
    <mergeCell ref="DTJ180:DTO180"/>
    <mergeCell ref="DTP180:DTU180"/>
    <mergeCell ref="DTV180:DUA180"/>
    <mergeCell ref="DUB180:DUG180"/>
    <mergeCell ref="DRN180:DRS180"/>
    <mergeCell ref="DRT180:DRY180"/>
    <mergeCell ref="DRZ180:DSE180"/>
    <mergeCell ref="DSF180:DSK180"/>
    <mergeCell ref="DSL180:DSQ180"/>
    <mergeCell ref="DSR180:DSW180"/>
    <mergeCell ref="DQD180:DQI180"/>
    <mergeCell ref="DQJ180:DQO180"/>
    <mergeCell ref="DQP180:DQU180"/>
    <mergeCell ref="DQV180:DRA180"/>
    <mergeCell ref="DRB180:DRG180"/>
    <mergeCell ref="DRH180:DRM180"/>
    <mergeCell ref="DOT180:DOY180"/>
    <mergeCell ref="DOZ180:DPE180"/>
    <mergeCell ref="DPF180:DPK180"/>
    <mergeCell ref="DPL180:DPQ180"/>
    <mergeCell ref="DPR180:DPW180"/>
    <mergeCell ref="DPX180:DQC180"/>
    <mergeCell ref="DNJ180:DNO180"/>
    <mergeCell ref="DNP180:DNU180"/>
    <mergeCell ref="DNV180:DOA180"/>
    <mergeCell ref="DOB180:DOG180"/>
    <mergeCell ref="DOH180:DOM180"/>
    <mergeCell ref="DON180:DOS180"/>
    <mergeCell ref="DLZ180:DME180"/>
    <mergeCell ref="DMF180:DMK180"/>
    <mergeCell ref="DML180:DMQ180"/>
    <mergeCell ref="DMR180:DMW180"/>
    <mergeCell ref="DMX180:DNC180"/>
    <mergeCell ref="DND180:DNI180"/>
    <mergeCell ref="DKP180:DKU180"/>
    <mergeCell ref="DKV180:DLA180"/>
    <mergeCell ref="DLB180:DLG180"/>
    <mergeCell ref="DLH180:DLM180"/>
    <mergeCell ref="DLN180:DLS180"/>
    <mergeCell ref="DLT180:DLY180"/>
    <mergeCell ref="DJF180:DJK180"/>
    <mergeCell ref="DJL180:DJQ180"/>
    <mergeCell ref="DJR180:DJW180"/>
    <mergeCell ref="DJX180:DKC180"/>
    <mergeCell ref="DKD180:DKI180"/>
    <mergeCell ref="DKJ180:DKO180"/>
    <mergeCell ref="DHV180:DIA180"/>
    <mergeCell ref="DIB180:DIG180"/>
    <mergeCell ref="DIH180:DIM180"/>
    <mergeCell ref="DIN180:DIS180"/>
    <mergeCell ref="DIT180:DIY180"/>
    <mergeCell ref="DIZ180:DJE180"/>
    <mergeCell ref="DGL180:DGQ180"/>
    <mergeCell ref="DGR180:DGW180"/>
    <mergeCell ref="DGX180:DHC180"/>
    <mergeCell ref="DHD180:DHI180"/>
    <mergeCell ref="DHJ180:DHO180"/>
    <mergeCell ref="DHP180:DHU180"/>
    <mergeCell ref="DFB180:DFG180"/>
    <mergeCell ref="DFH180:DFM180"/>
    <mergeCell ref="DFN180:DFS180"/>
    <mergeCell ref="DFT180:DFY180"/>
    <mergeCell ref="DFZ180:DGE180"/>
    <mergeCell ref="DGF180:DGK180"/>
    <mergeCell ref="DDR180:DDW180"/>
    <mergeCell ref="DDX180:DEC180"/>
    <mergeCell ref="DED180:DEI180"/>
    <mergeCell ref="DEJ180:DEO180"/>
    <mergeCell ref="DEP180:DEU180"/>
    <mergeCell ref="DEV180:DFA180"/>
    <mergeCell ref="DCH180:DCM180"/>
    <mergeCell ref="DCN180:DCS180"/>
    <mergeCell ref="DCT180:DCY180"/>
    <mergeCell ref="DCZ180:DDE180"/>
    <mergeCell ref="DDF180:DDK180"/>
    <mergeCell ref="DDL180:DDQ180"/>
    <mergeCell ref="DAX180:DBC180"/>
    <mergeCell ref="DBD180:DBI180"/>
    <mergeCell ref="DBJ180:DBO180"/>
    <mergeCell ref="DBP180:DBU180"/>
    <mergeCell ref="DBV180:DCA180"/>
    <mergeCell ref="DCB180:DCG180"/>
    <mergeCell ref="CZN180:CZS180"/>
    <mergeCell ref="CZT180:CZY180"/>
    <mergeCell ref="CZZ180:DAE180"/>
    <mergeCell ref="DAF180:DAK180"/>
    <mergeCell ref="DAL180:DAQ180"/>
    <mergeCell ref="DAR180:DAW180"/>
    <mergeCell ref="CYD180:CYI180"/>
    <mergeCell ref="CYJ180:CYO180"/>
    <mergeCell ref="CYP180:CYU180"/>
    <mergeCell ref="CYV180:CZA180"/>
    <mergeCell ref="CZB180:CZG180"/>
    <mergeCell ref="CZH180:CZM180"/>
    <mergeCell ref="CWT180:CWY180"/>
    <mergeCell ref="CWZ180:CXE180"/>
    <mergeCell ref="CXF180:CXK180"/>
    <mergeCell ref="CXL180:CXQ180"/>
    <mergeCell ref="CXR180:CXW180"/>
    <mergeCell ref="CXX180:CYC180"/>
    <mergeCell ref="CVJ180:CVO180"/>
    <mergeCell ref="CVP180:CVU180"/>
    <mergeCell ref="CVV180:CWA180"/>
    <mergeCell ref="CWB180:CWG180"/>
    <mergeCell ref="CWH180:CWM180"/>
    <mergeCell ref="CWN180:CWS180"/>
    <mergeCell ref="CTZ180:CUE180"/>
    <mergeCell ref="CUF180:CUK180"/>
    <mergeCell ref="CUL180:CUQ180"/>
    <mergeCell ref="CUR180:CUW180"/>
    <mergeCell ref="CUX180:CVC180"/>
    <mergeCell ref="CVD180:CVI180"/>
    <mergeCell ref="CSP180:CSU180"/>
    <mergeCell ref="CSV180:CTA180"/>
    <mergeCell ref="CTB180:CTG180"/>
    <mergeCell ref="CTH180:CTM180"/>
    <mergeCell ref="CTN180:CTS180"/>
    <mergeCell ref="CTT180:CTY180"/>
    <mergeCell ref="CRF180:CRK180"/>
    <mergeCell ref="CRL180:CRQ180"/>
    <mergeCell ref="CRR180:CRW180"/>
    <mergeCell ref="CRX180:CSC180"/>
    <mergeCell ref="CSD180:CSI180"/>
    <mergeCell ref="CSJ180:CSO180"/>
    <mergeCell ref="CPV180:CQA180"/>
    <mergeCell ref="CQB180:CQG180"/>
    <mergeCell ref="CQH180:CQM180"/>
    <mergeCell ref="CQN180:CQS180"/>
    <mergeCell ref="CQT180:CQY180"/>
    <mergeCell ref="CQZ180:CRE180"/>
    <mergeCell ref="COL180:COQ180"/>
    <mergeCell ref="COR180:COW180"/>
    <mergeCell ref="COX180:CPC180"/>
    <mergeCell ref="CPD180:CPI180"/>
    <mergeCell ref="CPJ180:CPO180"/>
    <mergeCell ref="CPP180:CPU180"/>
    <mergeCell ref="CNB180:CNG180"/>
    <mergeCell ref="CNH180:CNM180"/>
    <mergeCell ref="CNN180:CNS180"/>
    <mergeCell ref="CNT180:CNY180"/>
    <mergeCell ref="CNZ180:COE180"/>
    <mergeCell ref="COF180:COK180"/>
    <mergeCell ref="CLR180:CLW180"/>
    <mergeCell ref="CLX180:CMC180"/>
    <mergeCell ref="CMD180:CMI180"/>
    <mergeCell ref="CMJ180:CMO180"/>
    <mergeCell ref="CMP180:CMU180"/>
    <mergeCell ref="CMV180:CNA180"/>
    <mergeCell ref="CKH180:CKM180"/>
    <mergeCell ref="CKN180:CKS180"/>
    <mergeCell ref="CKT180:CKY180"/>
    <mergeCell ref="CKZ180:CLE180"/>
    <mergeCell ref="CLF180:CLK180"/>
    <mergeCell ref="CLL180:CLQ180"/>
    <mergeCell ref="CIX180:CJC180"/>
    <mergeCell ref="CJD180:CJI180"/>
    <mergeCell ref="CJJ180:CJO180"/>
    <mergeCell ref="CJP180:CJU180"/>
    <mergeCell ref="CJV180:CKA180"/>
    <mergeCell ref="CKB180:CKG180"/>
    <mergeCell ref="CHN180:CHS180"/>
    <mergeCell ref="CHT180:CHY180"/>
    <mergeCell ref="CHZ180:CIE180"/>
    <mergeCell ref="CIF180:CIK180"/>
    <mergeCell ref="CIL180:CIQ180"/>
    <mergeCell ref="CIR180:CIW180"/>
    <mergeCell ref="CGD180:CGI180"/>
    <mergeCell ref="CGJ180:CGO180"/>
    <mergeCell ref="CGP180:CGU180"/>
    <mergeCell ref="CGV180:CHA180"/>
    <mergeCell ref="CHB180:CHG180"/>
    <mergeCell ref="CHH180:CHM180"/>
    <mergeCell ref="CET180:CEY180"/>
    <mergeCell ref="CEZ180:CFE180"/>
    <mergeCell ref="CFF180:CFK180"/>
    <mergeCell ref="CFL180:CFQ180"/>
    <mergeCell ref="CFR180:CFW180"/>
    <mergeCell ref="CFX180:CGC180"/>
    <mergeCell ref="CDJ180:CDO180"/>
    <mergeCell ref="CDP180:CDU180"/>
    <mergeCell ref="CDV180:CEA180"/>
    <mergeCell ref="CEB180:CEG180"/>
    <mergeCell ref="CEH180:CEM180"/>
    <mergeCell ref="CEN180:CES180"/>
    <mergeCell ref="CBZ180:CCE180"/>
    <mergeCell ref="CCF180:CCK180"/>
    <mergeCell ref="CCL180:CCQ180"/>
    <mergeCell ref="CCR180:CCW180"/>
    <mergeCell ref="CCX180:CDC180"/>
    <mergeCell ref="CDD180:CDI180"/>
    <mergeCell ref="CAP180:CAU180"/>
    <mergeCell ref="CAV180:CBA180"/>
    <mergeCell ref="CBB180:CBG180"/>
    <mergeCell ref="CBH180:CBM180"/>
    <mergeCell ref="CBN180:CBS180"/>
    <mergeCell ref="CBT180:CBY180"/>
    <mergeCell ref="BZF180:BZK180"/>
    <mergeCell ref="BZL180:BZQ180"/>
    <mergeCell ref="BZR180:BZW180"/>
    <mergeCell ref="BZX180:CAC180"/>
    <mergeCell ref="CAD180:CAI180"/>
    <mergeCell ref="CAJ180:CAO180"/>
    <mergeCell ref="BXV180:BYA180"/>
    <mergeCell ref="BYB180:BYG180"/>
    <mergeCell ref="BYH180:BYM180"/>
    <mergeCell ref="BYN180:BYS180"/>
    <mergeCell ref="BYT180:BYY180"/>
    <mergeCell ref="BYZ180:BZE180"/>
    <mergeCell ref="BWL180:BWQ180"/>
    <mergeCell ref="BWR180:BWW180"/>
    <mergeCell ref="BWX180:BXC180"/>
    <mergeCell ref="BXD180:BXI180"/>
    <mergeCell ref="BXJ180:BXO180"/>
    <mergeCell ref="BXP180:BXU180"/>
    <mergeCell ref="BVB180:BVG180"/>
    <mergeCell ref="BVH180:BVM180"/>
    <mergeCell ref="BVN180:BVS180"/>
    <mergeCell ref="BVT180:BVY180"/>
    <mergeCell ref="BVZ180:BWE180"/>
    <mergeCell ref="BWF180:BWK180"/>
    <mergeCell ref="BTR180:BTW180"/>
    <mergeCell ref="BTX180:BUC180"/>
    <mergeCell ref="BUD180:BUI180"/>
    <mergeCell ref="BUJ180:BUO180"/>
    <mergeCell ref="BUP180:BUU180"/>
    <mergeCell ref="BUV180:BVA180"/>
    <mergeCell ref="BSH180:BSM180"/>
    <mergeCell ref="BSN180:BSS180"/>
    <mergeCell ref="BST180:BSY180"/>
    <mergeCell ref="BSZ180:BTE180"/>
    <mergeCell ref="BTF180:BTK180"/>
    <mergeCell ref="BTL180:BTQ180"/>
    <mergeCell ref="BQX180:BRC180"/>
    <mergeCell ref="BRD180:BRI180"/>
    <mergeCell ref="BRJ180:BRO180"/>
    <mergeCell ref="BRP180:BRU180"/>
    <mergeCell ref="BRV180:BSA180"/>
    <mergeCell ref="BSB180:BSG180"/>
    <mergeCell ref="BPN180:BPS180"/>
    <mergeCell ref="BPT180:BPY180"/>
    <mergeCell ref="BPZ180:BQE180"/>
    <mergeCell ref="BQF180:BQK180"/>
    <mergeCell ref="BQL180:BQQ180"/>
    <mergeCell ref="BQR180:BQW180"/>
    <mergeCell ref="BOD180:BOI180"/>
    <mergeCell ref="BOJ180:BOO180"/>
    <mergeCell ref="BOP180:BOU180"/>
    <mergeCell ref="BOV180:BPA180"/>
    <mergeCell ref="BPB180:BPG180"/>
    <mergeCell ref="BPH180:BPM180"/>
    <mergeCell ref="BMT180:BMY180"/>
    <mergeCell ref="BMZ180:BNE180"/>
    <mergeCell ref="BNF180:BNK180"/>
    <mergeCell ref="BNL180:BNQ180"/>
    <mergeCell ref="BNR180:BNW180"/>
    <mergeCell ref="BNX180:BOC180"/>
    <mergeCell ref="BLJ180:BLO180"/>
    <mergeCell ref="BLP180:BLU180"/>
    <mergeCell ref="BLV180:BMA180"/>
    <mergeCell ref="BMB180:BMG180"/>
    <mergeCell ref="BMH180:BMM180"/>
    <mergeCell ref="BMN180:BMS180"/>
    <mergeCell ref="BJZ180:BKE180"/>
    <mergeCell ref="BKF180:BKK180"/>
    <mergeCell ref="BKL180:BKQ180"/>
    <mergeCell ref="BKR180:BKW180"/>
    <mergeCell ref="BKX180:BLC180"/>
    <mergeCell ref="BLD180:BLI180"/>
    <mergeCell ref="BIP180:BIU180"/>
    <mergeCell ref="BIV180:BJA180"/>
    <mergeCell ref="BJB180:BJG180"/>
    <mergeCell ref="BJH180:BJM180"/>
    <mergeCell ref="BJN180:BJS180"/>
    <mergeCell ref="BJT180:BJY180"/>
    <mergeCell ref="BHF180:BHK180"/>
    <mergeCell ref="BHL180:BHQ180"/>
    <mergeCell ref="BHR180:BHW180"/>
    <mergeCell ref="BHX180:BIC180"/>
    <mergeCell ref="BID180:BII180"/>
    <mergeCell ref="BIJ180:BIO180"/>
    <mergeCell ref="BFV180:BGA180"/>
    <mergeCell ref="BGB180:BGG180"/>
    <mergeCell ref="BGH180:BGM180"/>
    <mergeCell ref="BGN180:BGS180"/>
    <mergeCell ref="BGT180:BGY180"/>
    <mergeCell ref="BGZ180:BHE180"/>
    <mergeCell ref="BEL180:BEQ180"/>
    <mergeCell ref="BER180:BEW180"/>
    <mergeCell ref="BEX180:BFC180"/>
    <mergeCell ref="BFD180:BFI180"/>
    <mergeCell ref="BFJ180:BFO180"/>
    <mergeCell ref="BFP180:BFU180"/>
    <mergeCell ref="BDB180:BDG180"/>
    <mergeCell ref="BDH180:BDM180"/>
    <mergeCell ref="BDN180:BDS180"/>
    <mergeCell ref="BDT180:BDY180"/>
    <mergeCell ref="BDZ180:BEE180"/>
    <mergeCell ref="BEF180:BEK180"/>
    <mergeCell ref="BBR180:BBW180"/>
    <mergeCell ref="BBX180:BCC180"/>
    <mergeCell ref="BCD180:BCI180"/>
    <mergeCell ref="BCJ180:BCO180"/>
    <mergeCell ref="BCP180:BCU180"/>
    <mergeCell ref="BCV180:BDA180"/>
    <mergeCell ref="BAH180:BAM180"/>
    <mergeCell ref="BAN180:BAS180"/>
    <mergeCell ref="BAT180:BAY180"/>
    <mergeCell ref="BAZ180:BBE180"/>
    <mergeCell ref="BBF180:BBK180"/>
    <mergeCell ref="BBL180:BBQ180"/>
    <mergeCell ref="AYX180:AZC180"/>
    <mergeCell ref="AZD180:AZI180"/>
    <mergeCell ref="AZJ180:AZO180"/>
    <mergeCell ref="AZP180:AZU180"/>
    <mergeCell ref="AZV180:BAA180"/>
    <mergeCell ref="BAB180:BAG180"/>
    <mergeCell ref="AXN180:AXS180"/>
    <mergeCell ref="AXT180:AXY180"/>
    <mergeCell ref="AXZ180:AYE180"/>
    <mergeCell ref="AYF180:AYK180"/>
    <mergeCell ref="AYL180:AYQ180"/>
    <mergeCell ref="AYR180:AYW180"/>
    <mergeCell ref="AWD180:AWI180"/>
    <mergeCell ref="AWJ180:AWO180"/>
    <mergeCell ref="AWP180:AWU180"/>
    <mergeCell ref="AWV180:AXA180"/>
    <mergeCell ref="AXB180:AXG180"/>
    <mergeCell ref="AXH180:AXM180"/>
    <mergeCell ref="AUT180:AUY180"/>
    <mergeCell ref="AUZ180:AVE180"/>
    <mergeCell ref="AVF180:AVK180"/>
    <mergeCell ref="AVL180:AVQ180"/>
    <mergeCell ref="AVR180:AVW180"/>
    <mergeCell ref="AVX180:AWC180"/>
    <mergeCell ref="ATJ180:ATO180"/>
    <mergeCell ref="ATP180:ATU180"/>
    <mergeCell ref="ATV180:AUA180"/>
    <mergeCell ref="AUB180:AUG180"/>
    <mergeCell ref="AUH180:AUM180"/>
    <mergeCell ref="AUN180:AUS180"/>
    <mergeCell ref="ARZ180:ASE180"/>
    <mergeCell ref="ASF180:ASK180"/>
    <mergeCell ref="ASL180:ASQ180"/>
    <mergeCell ref="ASR180:ASW180"/>
    <mergeCell ref="ASX180:ATC180"/>
    <mergeCell ref="ATD180:ATI180"/>
    <mergeCell ref="AQP180:AQU180"/>
    <mergeCell ref="AQV180:ARA180"/>
    <mergeCell ref="ARB180:ARG180"/>
    <mergeCell ref="ARH180:ARM180"/>
    <mergeCell ref="ARN180:ARS180"/>
    <mergeCell ref="ART180:ARY180"/>
    <mergeCell ref="APF180:APK180"/>
    <mergeCell ref="APL180:APQ180"/>
    <mergeCell ref="APR180:APW180"/>
    <mergeCell ref="APX180:AQC180"/>
    <mergeCell ref="AQD180:AQI180"/>
    <mergeCell ref="AQJ180:AQO180"/>
    <mergeCell ref="ANV180:AOA180"/>
    <mergeCell ref="AOB180:AOG180"/>
    <mergeCell ref="AOH180:AOM180"/>
    <mergeCell ref="AON180:AOS180"/>
    <mergeCell ref="AOT180:AOY180"/>
    <mergeCell ref="AOZ180:APE180"/>
    <mergeCell ref="AML180:AMQ180"/>
    <mergeCell ref="AMR180:AMW180"/>
    <mergeCell ref="AMX180:ANC180"/>
    <mergeCell ref="AND180:ANI180"/>
    <mergeCell ref="ANJ180:ANO180"/>
    <mergeCell ref="ANP180:ANU180"/>
    <mergeCell ref="ALB180:ALG180"/>
    <mergeCell ref="ALH180:ALM180"/>
    <mergeCell ref="ALN180:ALS180"/>
    <mergeCell ref="ALT180:ALY180"/>
    <mergeCell ref="ALZ180:AME180"/>
    <mergeCell ref="AMF180:AMK180"/>
    <mergeCell ref="AJR180:AJW180"/>
    <mergeCell ref="AJX180:AKC180"/>
    <mergeCell ref="AKD180:AKI180"/>
    <mergeCell ref="AKJ180:AKO180"/>
    <mergeCell ref="AKP180:AKU180"/>
    <mergeCell ref="AKV180:ALA180"/>
    <mergeCell ref="AIH180:AIM180"/>
    <mergeCell ref="AIN180:AIS180"/>
    <mergeCell ref="AIT180:AIY180"/>
    <mergeCell ref="AIZ180:AJE180"/>
    <mergeCell ref="AJF180:AJK180"/>
    <mergeCell ref="AJL180:AJQ180"/>
    <mergeCell ref="AGX180:AHC180"/>
    <mergeCell ref="AHD180:AHI180"/>
    <mergeCell ref="AHJ180:AHO180"/>
    <mergeCell ref="AHP180:AHU180"/>
    <mergeCell ref="AHV180:AIA180"/>
    <mergeCell ref="AIB180:AIG180"/>
    <mergeCell ref="AFN180:AFS180"/>
    <mergeCell ref="AFT180:AFY180"/>
    <mergeCell ref="AFZ180:AGE180"/>
    <mergeCell ref="AGF180:AGK180"/>
    <mergeCell ref="AGL180:AGQ180"/>
    <mergeCell ref="AGR180:AGW180"/>
    <mergeCell ref="AED180:AEI180"/>
    <mergeCell ref="AEJ180:AEO180"/>
    <mergeCell ref="AEP180:AEU180"/>
    <mergeCell ref="AEV180:AFA180"/>
    <mergeCell ref="AFB180:AFG180"/>
    <mergeCell ref="AFH180:AFM180"/>
    <mergeCell ref="ACT180:ACY180"/>
    <mergeCell ref="ACZ180:ADE180"/>
    <mergeCell ref="ADF180:ADK180"/>
    <mergeCell ref="ADL180:ADQ180"/>
    <mergeCell ref="ADR180:ADW180"/>
    <mergeCell ref="ADX180:AEC180"/>
    <mergeCell ref="ABJ180:ABO180"/>
    <mergeCell ref="ABP180:ABU180"/>
    <mergeCell ref="ABV180:ACA180"/>
    <mergeCell ref="ACB180:ACG180"/>
    <mergeCell ref="ACH180:ACM180"/>
    <mergeCell ref="ACN180:ACS180"/>
    <mergeCell ref="ZZ180:AAE180"/>
    <mergeCell ref="AAF180:AAK180"/>
    <mergeCell ref="AAL180:AAQ180"/>
    <mergeCell ref="AAR180:AAW180"/>
    <mergeCell ref="AAX180:ABC180"/>
    <mergeCell ref="ABD180:ABI180"/>
    <mergeCell ref="YP180:YU180"/>
    <mergeCell ref="YV180:ZA180"/>
    <mergeCell ref="ZB180:ZG180"/>
    <mergeCell ref="ZH180:ZM180"/>
    <mergeCell ref="ZN180:ZS180"/>
    <mergeCell ref="ZT180:ZY180"/>
    <mergeCell ref="XF180:XK180"/>
    <mergeCell ref="XL180:XQ180"/>
    <mergeCell ref="XR180:XW180"/>
    <mergeCell ref="XX180:YC180"/>
    <mergeCell ref="YD180:YI180"/>
    <mergeCell ref="YJ180:YO180"/>
    <mergeCell ref="VV180:WA180"/>
    <mergeCell ref="WB180:WG180"/>
    <mergeCell ref="WH180:WM180"/>
    <mergeCell ref="WN180:WS180"/>
    <mergeCell ref="WT180:WY180"/>
    <mergeCell ref="WZ180:XE180"/>
    <mergeCell ref="UL180:UQ180"/>
    <mergeCell ref="UR180:UW180"/>
    <mergeCell ref="UX180:VC180"/>
    <mergeCell ref="VD180:VI180"/>
    <mergeCell ref="VJ180:VO180"/>
    <mergeCell ref="VP180:VU180"/>
    <mergeCell ref="TB180:TG180"/>
    <mergeCell ref="TH180:TM180"/>
    <mergeCell ref="TN180:TS180"/>
    <mergeCell ref="TT180:TY180"/>
    <mergeCell ref="TZ180:UE180"/>
    <mergeCell ref="UF180:UK180"/>
    <mergeCell ref="RR180:RW180"/>
    <mergeCell ref="RX180:SC180"/>
    <mergeCell ref="SD180:SI180"/>
    <mergeCell ref="SJ180:SO180"/>
    <mergeCell ref="SP180:SU180"/>
    <mergeCell ref="SV180:TA180"/>
    <mergeCell ref="QH180:QM180"/>
    <mergeCell ref="QN180:QS180"/>
    <mergeCell ref="QT180:QY180"/>
    <mergeCell ref="QZ180:RE180"/>
    <mergeCell ref="RF180:RK180"/>
    <mergeCell ref="RL180:RQ180"/>
    <mergeCell ref="OX180:PC180"/>
    <mergeCell ref="PD180:PI180"/>
    <mergeCell ref="PJ180:PO180"/>
    <mergeCell ref="PP180:PU180"/>
    <mergeCell ref="PV180:QA180"/>
    <mergeCell ref="QB180:QG180"/>
    <mergeCell ref="NN180:NS180"/>
    <mergeCell ref="NT180:NY180"/>
    <mergeCell ref="NZ180:OE180"/>
    <mergeCell ref="OF180:OK180"/>
    <mergeCell ref="OL180:OQ180"/>
    <mergeCell ref="OR180:OW180"/>
    <mergeCell ref="MD180:MI180"/>
    <mergeCell ref="MJ180:MO180"/>
    <mergeCell ref="MP180:MU180"/>
    <mergeCell ref="MV180:NA180"/>
    <mergeCell ref="NB180:NG180"/>
    <mergeCell ref="NH180:NM180"/>
    <mergeCell ref="KT180:KY180"/>
    <mergeCell ref="KZ180:LE180"/>
    <mergeCell ref="LF180:LK180"/>
    <mergeCell ref="LL180:LQ180"/>
    <mergeCell ref="LR180:LW180"/>
    <mergeCell ref="LX180:MC180"/>
    <mergeCell ref="JJ180:JO180"/>
    <mergeCell ref="JP180:JU180"/>
    <mergeCell ref="JV180:KA180"/>
    <mergeCell ref="KB180:KG180"/>
    <mergeCell ref="KH180:KM180"/>
    <mergeCell ref="KN180:KS180"/>
    <mergeCell ref="HZ180:IE180"/>
    <mergeCell ref="IF180:IK180"/>
    <mergeCell ref="IL180:IQ180"/>
    <mergeCell ref="IR180:IW180"/>
    <mergeCell ref="IX180:JC180"/>
    <mergeCell ref="JD180:JI180"/>
    <mergeCell ref="GP180:GU180"/>
    <mergeCell ref="GV180:HA180"/>
    <mergeCell ref="HB180:HG180"/>
    <mergeCell ref="HH180:HM180"/>
    <mergeCell ref="HN180:HS180"/>
    <mergeCell ref="HT180:HY180"/>
    <mergeCell ref="FF180:FK180"/>
    <mergeCell ref="FL180:FQ180"/>
    <mergeCell ref="FR180:FW180"/>
    <mergeCell ref="FX180:GC180"/>
    <mergeCell ref="GD180:GI180"/>
    <mergeCell ref="GJ180:GO180"/>
    <mergeCell ref="DV180:EA180"/>
    <mergeCell ref="EB180:EG180"/>
    <mergeCell ref="EH180:EM180"/>
    <mergeCell ref="EN180:ES180"/>
    <mergeCell ref="ET180:EY180"/>
    <mergeCell ref="EZ180:FE180"/>
    <mergeCell ref="CL180:CQ180"/>
    <mergeCell ref="CR180:CW180"/>
    <mergeCell ref="CX180:DC180"/>
    <mergeCell ref="DD180:DI180"/>
    <mergeCell ref="DJ180:DO180"/>
    <mergeCell ref="DP180:DU180"/>
    <mergeCell ref="BZ180:CE180"/>
    <mergeCell ref="CF180:CK180"/>
    <mergeCell ref="A180:I180"/>
    <mergeCell ref="AA180:AC180"/>
    <mergeCell ref="AD180:AI180"/>
    <mergeCell ref="AJ180:AO180"/>
    <mergeCell ref="AP180:AU180"/>
    <mergeCell ref="AV180:BA180"/>
    <mergeCell ref="A134:H134"/>
    <mergeCell ref="A136:G136"/>
    <mergeCell ref="A150:H150"/>
    <mergeCell ref="A165:F165"/>
    <mergeCell ref="A45:I45"/>
    <mergeCell ref="A56:I56"/>
    <mergeCell ref="A75:I75"/>
    <mergeCell ref="A91:I91"/>
    <mergeCell ref="A102:H102"/>
    <mergeCell ref="A119:B119"/>
    <mergeCell ref="A182:I182"/>
    <mergeCell ref="A193:H193"/>
    <mergeCell ref="A188:H188"/>
    <mergeCell ref="A199:I199"/>
    <mergeCell ref="B205:H205"/>
    <mergeCell ref="A212:I212"/>
    <mergeCell ref="A215:I215"/>
    <mergeCell ref="A218:I218"/>
    <mergeCell ref="A225:E225"/>
    <mergeCell ref="A241:F241"/>
    <mergeCell ref="A24:H24"/>
    <mergeCell ref="A26:G26"/>
    <mergeCell ref="A73:I73"/>
    <mergeCell ref="BB180:BG180"/>
    <mergeCell ref="BH180:BM180"/>
    <mergeCell ref="BN180:BS180"/>
    <mergeCell ref="BT180:BY180"/>
  </mergeCells>
  <phoneticPr fontId="16" type="noConversion"/>
  <pageMargins left="0.7" right="0.7" top="0.75" bottom="0.75" header="0.3" footer="0.3"/>
  <pageSetup orientation="landscape" horizontalDpi="200" verticalDpi="200" r:id="rId1"/>
  <headerFooter alignWithMargins="0"/>
  <ignoredErrors>
    <ignoredError sqref="D31:F41 F317:F322 H317:H322 J317:J322 F348:F354 G317:G322 I317:I322 K317:K322 K348:K354 I348:I354 G348:G354 F380:F386 H380:H386 J380:J386 F476:F482 H476:H482 J476:J482 F553:F559 F508:F514 H508:H514 J508:J514 G476:G482 I476:I482 K476:K482 F444:F450 H444:H450 J444:J450 F412:F418 H412:H418 J412:J418 G380:G386 I380:I386 K380:K386 H348:H354 J348:J354 G412:G418 I412:I418 K412:K418 G444:G450 I444:I451 K444:K450 G508:G514 I508:I514 K508:K514 G553:G55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EX647"/>
  <sheetViews>
    <sheetView topLeftCell="A37" zoomScaleNormal="100" workbookViewId="0">
      <selection activeCell="H55" sqref="H55"/>
    </sheetView>
  </sheetViews>
  <sheetFormatPr defaultRowHeight="12.5"/>
  <cols>
    <col min="1" max="1" width="28.54296875" style="143" customWidth="1"/>
    <col min="2" max="13" width="12" style="143" customWidth="1"/>
    <col min="14" max="16" width="14.81640625" style="143" customWidth="1"/>
    <col min="17" max="17" width="37.54296875" style="143" customWidth="1"/>
    <col min="18" max="27" width="12.453125" style="143" customWidth="1"/>
    <col min="28" max="28" width="30.81640625" style="143" customWidth="1"/>
    <col min="29" max="30" width="9.1796875" style="143"/>
    <col min="31" max="31" width="6.1796875" style="143" customWidth="1"/>
    <col min="32" max="32" width="11.26953125" style="143" customWidth="1"/>
    <col min="33" max="35" width="11.1796875" style="143" bestFit="1" customWidth="1"/>
    <col min="36" max="36" width="9.54296875" style="143" customWidth="1"/>
    <col min="37" max="39" width="9" style="143" bestFit="1" customWidth="1"/>
    <col min="40" max="256" width="9.1796875" style="143"/>
    <col min="257" max="257" width="26.81640625" style="143" customWidth="1"/>
    <col min="258" max="258" width="0" style="143" hidden="1" customWidth="1"/>
    <col min="259" max="259" width="12.453125" style="143" customWidth="1"/>
    <col min="260" max="261" width="11.1796875" style="143" customWidth="1"/>
    <col min="262" max="262" width="12.1796875" style="143" customWidth="1"/>
    <col min="263" max="263" width="14" style="143" customWidth="1"/>
    <col min="264" max="264" width="12.54296875" style="143" customWidth="1"/>
    <col min="265" max="266" width="13.1796875" style="143" customWidth="1"/>
    <col min="267" max="268" width="9.1796875" style="143"/>
    <col min="269" max="269" width="11" style="143" customWidth="1"/>
    <col min="270" max="512" width="9.1796875" style="143"/>
    <col min="513" max="513" width="26.81640625" style="143" customWidth="1"/>
    <col min="514" max="514" width="0" style="143" hidden="1" customWidth="1"/>
    <col min="515" max="515" width="12.453125" style="143" customWidth="1"/>
    <col min="516" max="517" width="11.1796875" style="143" customWidth="1"/>
    <col min="518" max="518" width="12.1796875" style="143" customWidth="1"/>
    <col min="519" max="519" width="14" style="143" customWidth="1"/>
    <col min="520" max="520" width="12.54296875" style="143" customWidth="1"/>
    <col min="521" max="522" width="13.1796875" style="143" customWidth="1"/>
    <col min="523" max="524" width="9.1796875" style="143"/>
    <col min="525" max="525" width="11" style="143" customWidth="1"/>
    <col min="526" max="768" width="9.1796875" style="143"/>
    <col min="769" max="769" width="26.81640625" style="143" customWidth="1"/>
    <col min="770" max="770" width="0" style="143" hidden="1" customWidth="1"/>
    <col min="771" max="771" width="12.453125" style="143" customWidth="1"/>
    <col min="772" max="773" width="11.1796875" style="143" customWidth="1"/>
    <col min="774" max="774" width="12.1796875" style="143" customWidth="1"/>
    <col min="775" max="775" width="14" style="143" customWidth="1"/>
    <col min="776" max="776" width="12.54296875" style="143" customWidth="1"/>
    <col min="777" max="778" width="13.1796875" style="143" customWidth="1"/>
    <col min="779" max="780" width="9.1796875" style="143"/>
    <col min="781" max="781" width="11" style="143" customWidth="1"/>
    <col min="782" max="1024" width="9.1796875" style="143"/>
    <col min="1025" max="1025" width="26.81640625" style="143" customWidth="1"/>
    <col min="1026" max="1026" width="0" style="143" hidden="1" customWidth="1"/>
    <col min="1027" max="1027" width="12.453125" style="143" customWidth="1"/>
    <col min="1028" max="1029" width="11.1796875" style="143" customWidth="1"/>
    <col min="1030" max="1030" width="12.1796875" style="143" customWidth="1"/>
    <col min="1031" max="1031" width="14" style="143" customWidth="1"/>
    <col min="1032" max="1032" width="12.54296875" style="143" customWidth="1"/>
    <col min="1033" max="1034" width="13.1796875" style="143" customWidth="1"/>
    <col min="1035" max="1036" width="9.1796875" style="143"/>
    <col min="1037" max="1037" width="11" style="143" customWidth="1"/>
    <col min="1038" max="1280" width="9.1796875" style="143"/>
    <col min="1281" max="1281" width="26.81640625" style="143" customWidth="1"/>
    <col min="1282" max="1282" width="0" style="143" hidden="1" customWidth="1"/>
    <col min="1283" max="1283" width="12.453125" style="143" customWidth="1"/>
    <col min="1284" max="1285" width="11.1796875" style="143" customWidth="1"/>
    <col min="1286" max="1286" width="12.1796875" style="143" customWidth="1"/>
    <col min="1287" max="1287" width="14" style="143" customWidth="1"/>
    <col min="1288" max="1288" width="12.54296875" style="143" customWidth="1"/>
    <col min="1289" max="1290" width="13.1796875" style="143" customWidth="1"/>
    <col min="1291" max="1292" width="9.1796875" style="143"/>
    <col min="1293" max="1293" width="11" style="143" customWidth="1"/>
    <col min="1294" max="1536" width="9.1796875" style="143"/>
    <col min="1537" max="1537" width="26.81640625" style="143" customWidth="1"/>
    <col min="1538" max="1538" width="0" style="143" hidden="1" customWidth="1"/>
    <col min="1539" max="1539" width="12.453125" style="143" customWidth="1"/>
    <col min="1540" max="1541" width="11.1796875" style="143" customWidth="1"/>
    <col min="1542" max="1542" width="12.1796875" style="143" customWidth="1"/>
    <col min="1543" max="1543" width="14" style="143" customWidth="1"/>
    <col min="1544" max="1544" width="12.54296875" style="143" customWidth="1"/>
    <col min="1545" max="1546" width="13.1796875" style="143" customWidth="1"/>
    <col min="1547" max="1548" width="9.1796875" style="143"/>
    <col min="1549" max="1549" width="11" style="143" customWidth="1"/>
    <col min="1550" max="1792" width="9.1796875" style="143"/>
    <col min="1793" max="1793" width="26.81640625" style="143" customWidth="1"/>
    <col min="1794" max="1794" width="0" style="143" hidden="1" customWidth="1"/>
    <col min="1795" max="1795" width="12.453125" style="143" customWidth="1"/>
    <col min="1796" max="1797" width="11.1796875" style="143" customWidth="1"/>
    <col min="1798" max="1798" width="12.1796875" style="143" customWidth="1"/>
    <col min="1799" max="1799" width="14" style="143" customWidth="1"/>
    <col min="1800" max="1800" width="12.54296875" style="143" customWidth="1"/>
    <col min="1801" max="1802" width="13.1796875" style="143" customWidth="1"/>
    <col min="1803" max="1804" width="9.1796875" style="143"/>
    <col min="1805" max="1805" width="11" style="143" customWidth="1"/>
    <col min="1806" max="2048" width="9.1796875" style="143"/>
    <col min="2049" max="2049" width="26.81640625" style="143" customWidth="1"/>
    <col min="2050" max="2050" width="0" style="143" hidden="1" customWidth="1"/>
    <col min="2051" max="2051" width="12.453125" style="143" customWidth="1"/>
    <col min="2052" max="2053" width="11.1796875" style="143" customWidth="1"/>
    <col min="2054" max="2054" width="12.1796875" style="143" customWidth="1"/>
    <col min="2055" max="2055" width="14" style="143" customWidth="1"/>
    <col min="2056" max="2056" width="12.54296875" style="143" customWidth="1"/>
    <col min="2057" max="2058" width="13.1796875" style="143" customWidth="1"/>
    <col min="2059" max="2060" width="9.1796875" style="143"/>
    <col min="2061" max="2061" width="11" style="143" customWidth="1"/>
    <col min="2062" max="2304" width="9.1796875" style="143"/>
    <col min="2305" max="2305" width="26.81640625" style="143" customWidth="1"/>
    <col min="2306" max="2306" width="0" style="143" hidden="1" customWidth="1"/>
    <col min="2307" max="2307" width="12.453125" style="143" customWidth="1"/>
    <col min="2308" max="2309" width="11.1796875" style="143" customWidth="1"/>
    <col min="2310" max="2310" width="12.1796875" style="143" customWidth="1"/>
    <col min="2311" max="2311" width="14" style="143" customWidth="1"/>
    <col min="2312" max="2312" width="12.54296875" style="143" customWidth="1"/>
    <col min="2313" max="2314" width="13.1796875" style="143" customWidth="1"/>
    <col min="2315" max="2316" width="9.1796875" style="143"/>
    <col min="2317" max="2317" width="11" style="143" customWidth="1"/>
    <col min="2318" max="2560" width="9.1796875" style="143"/>
    <col min="2561" max="2561" width="26.81640625" style="143" customWidth="1"/>
    <col min="2562" max="2562" width="0" style="143" hidden="1" customWidth="1"/>
    <col min="2563" max="2563" width="12.453125" style="143" customWidth="1"/>
    <col min="2564" max="2565" width="11.1796875" style="143" customWidth="1"/>
    <col min="2566" max="2566" width="12.1796875" style="143" customWidth="1"/>
    <col min="2567" max="2567" width="14" style="143" customWidth="1"/>
    <col min="2568" max="2568" width="12.54296875" style="143" customWidth="1"/>
    <col min="2569" max="2570" width="13.1796875" style="143" customWidth="1"/>
    <col min="2571" max="2572" width="9.1796875" style="143"/>
    <col min="2573" max="2573" width="11" style="143" customWidth="1"/>
    <col min="2574" max="2816" width="9.1796875" style="143"/>
    <col min="2817" max="2817" width="26.81640625" style="143" customWidth="1"/>
    <col min="2818" max="2818" width="0" style="143" hidden="1" customWidth="1"/>
    <col min="2819" max="2819" width="12.453125" style="143" customWidth="1"/>
    <col min="2820" max="2821" width="11.1796875" style="143" customWidth="1"/>
    <col min="2822" max="2822" width="12.1796875" style="143" customWidth="1"/>
    <col min="2823" max="2823" width="14" style="143" customWidth="1"/>
    <col min="2824" max="2824" width="12.54296875" style="143" customWidth="1"/>
    <col min="2825" max="2826" width="13.1796875" style="143" customWidth="1"/>
    <col min="2827" max="2828" width="9.1796875" style="143"/>
    <col min="2829" max="2829" width="11" style="143" customWidth="1"/>
    <col min="2830" max="3072" width="9.1796875" style="143"/>
    <col min="3073" max="3073" width="26.81640625" style="143" customWidth="1"/>
    <col min="3074" max="3074" width="0" style="143" hidden="1" customWidth="1"/>
    <col min="3075" max="3075" width="12.453125" style="143" customWidth="1"/>
    <col min="3076" max="3077" width="11.1796875" style="143" customWidth="1"/>
    <col min="3078" max="3078" width="12.1796875" style="143" customWidth="1"/>
    <col min="3079" max="3079" width="14" style="143" customWidth="1"/>
    <col min="3080" max="3080" width="12.54296875" style="143" customWidth="1"/>
    <col min="3081" max="3082" width="13.1796875" style="143" customWidth="1"/>
    <col min="3083" max="3084" width="9.1796875" style="143"/>
    <col min="3085" max="3085" width="11" style="143" customWidth="1"/>
    <col min="3086" max="3328" width="9.1796875" style="143"/>
    <col min="3329" max="3329" width="26.81640625" style="143" customWidth="1"/>
    <col min="3330" max="3330" width="0" style="143" hidden="1" customWidth="1"/>
    <col min="3331" max="3331" width="12.453125" style="143" customWidth="1"/>
    <col min="3332" max="3333" width="11.1796875" style="143" customWidth="1"/>
    <col min="3334" max="3334" width="12.1796875" style="143" customWidth="1"/>
    <col min="3335" max="3335" width="14" style="143" customWidth="1"/>
    <col min="3336" max="3336" width="12.54296875" style="143" customWidth="1"/>
    <col min="3337" max="3338" width="13.1796875" style="143" customWidth="1"/>
    <col min="3339" max="3340" width="9.1796875" style="143"/>
    <col min="3341" max="3341" width="11" style="143" customWidth="1"/>
    <col min="3342" max="3584" width="9.1796875" style="143"/>
    <col min="3585" max="3585" width="26.81640625" style="143" customWidth="1"/>
    <col min="3586" max="3586" width="0" style="143" hidden="1" customWidth="1"/>
    <col min="3587" max="3587" width="12.453125" style="143" customWidth="1"/>
    <col min="3588" max="3589" width="11.1796875" style="143" customWidth="1"/>
    <col min="3590" max="3590" width="12.1796875" style="143" customWidth="1"/>
    <col min="3591" max="3591" width="14" style="143" customWidth="1"/>
    <col min="3592" max="3592" width="12.54296875" style="143" customWidth="1"/>
    <col min="3593" max="3594" width="13.1796875" style="143" customWidth="1"/>
    <col min="3595" max="3596" width="9.1796875" style="143"/>
    <col min="3597" max="3597" width="11" style="143" customWidth="1"/>
    <col min="3598" max="3840" width="9.1796875" style="143"/>
    <col min="3841" max="3841" width="26.81640625" style="143" customWidth="1"/>
    <col min="3842" max="3842" width="0" style="143" hidden="1" customWidth="1"/>
    <col min="3843" max="3843" width="12.453125" style="143" customWidth="1"/>
    <col min="3844" max="3845" width="11.1796875" style="143" customWidth="1"/>
    <col min="3846" max="3846" width="12.1796875" style="143" customWidth="1"/>
    <col min="3847" max="3847" width="14" style="143" customWidth="1"/>
    <col min="3848" max="3848" width="12.54296875" style="143" customWidth="1"/>
    <col min="3849" max="3850" width="13.1796875" style="143" customWidth="1"/>
    <col min="3851" max="3852" width="9.1796875" style="143"/>
    <col min="3853" max="3853" width="11" style="143" customWidth="1"/>
    <col min="3854" max="4096" width="9.1796875" style="143"/>
    <col min="4097" max="4097" width="26.81640625" style="143" customWidth="1"/>
    <col min="4098" max="4098" width="0" style="143" hidden="1" customWidth="1"/>
    <col min="4099" max="4099" width="12.453125" style="143" customWidth="1"/>
    <col min="4100" max="4101" width="11.1796875" style="143" customWidth="1"/>
    <col min="4102" max="4102" width="12.1796875" style="143" customWidth="1"/>
    <col min="4103" max="4103" width="14" style="143" customWidth="1"/>
    <col min="4104" max="4104" width="12.54296875" style="143" customWidth="1"/>
    <col min="4105" max="4106" width="13.1796875" style="143" customWidth="1"/>
    <col min="4107" max="4108" width="9.1796875" style="143"/>
    <col min="4109" max="4109" width="11" style="143" customWidth="1"/>
    <col min="4110" max="4352" width="9.1796875" style="143"/>
    <col min="4353" max="4353" width="26.81640625" style="143" customWidth="1"/>
    <col min="4354" max="4354" width="0" style="143" hidden="1" customWidth="1"/>
    <col min="4355" max="4355" width="12.453125" style="143" customWidth="1"/>
    <col min="4356" max="4357" width="11.1796875" style="143" customWidth="1"/>
    <col min="4358" max="4358" width="12.1796875" style="143" customWidth="1"/>
    <col min="4359" max="4359" width="14" style="143" customWidth="1"/>
    <col min="4360" max="4360" width="12.54296875" style="143" customWidth="1"/>
    <col min="4361" max="4362" width="13.1796875" style="143" customWidth="1"/>
    <col min="4363" max="4364" width="9.1796875" style="143"/>
    <col min="4365" max="4365" width="11" style="143" customWidth="1"/>
    <col min="4366" max="4608" width="9.1796875" style="143"/>
    <col min="4609" max="4609" width="26.81640625" style="143" customWidth="1"/>
    <col min="4610" max="4610" width="0" style="143" hidden="1" customWidth="1"/>
    <col min="4611" max="4611" width="12.453125" style="143" customWidth="1"/>
    <col min="4612" max="4613" width="11.1796875" style="143" customWidth="1"/>
    <col min="4614" max="4614" width="12.1796875" style="143" customWidth="1"/>
    <col min="4615" max="4615" width="14" style="143" customWidth="1"/>
    <col min="4616" max="4616" width="12.54296875" style="143" customWidth="1"/>
    <col min="4617" max="4618" width="13.1796875" style="143" customWidth="1"/>
    <col min="4619" max="4620" width="9.1796875" style="143"/>
    <col min="4621" max="4621" width="11" style="143" customWidth="1"/>
    <col min="4622" max="4864" width="9.1796875" style="143"/>
    <col min="4865" max="4865" width="26.81640625" style="143" customWidth="1"/>
    <col min="4866" max="4866" width="0" style="143" hidden="1" customWidth="1"/>
    <col min="4867" max="4867" width="12.453125" style="143" customWidth="1"/>
    <col min="4868" max="4869" width="11.1796875" style="143" customWidth="1"/>
    <col min="4870" max="4870" width="12.1796875" style="143" customWidth="1"/>
    <col min="4871" max="4871" width="14" style="143" customWidth="1"/>
    <col min="4872" max="4872" width="12.54296875" style="143" customWidth="1"/>
    <col min="4873" max="4874" width="13.1796875" style="143" customWidth="1"/>
    <col min="4875" max="4876" width="9.1796875" style="143"/>
    <col min="4877" max="4877" width="11" style="143" customWidth="1"/>
    <col min="4878" max="5120" width="9.1796875" style="143"/>
    <col min="5121" max="5121" width="26.81640625" style="143" customWidth="1"/>
    <col min="5122" max="5122" width="0" style="143" hidden="1" customWidth="1"/>
    <col min="5123" max="5123" width="12.453125" style="143" customWidth="1"/>
    <col min="5124" max="5125" width="11.1796875" style="143" customWidth="1"/>
    <col min="5126" max="5126" width="12.1796875" style="143" customWidth="1"/>
    <col min="5127" max="5127" width="14" style="143" customWidth="1"/>
    <col min="5128" max="5128" width="12.54296875" style="143" customWidth="1"/>
    <col min="5129" max="5130" width="13.1796875" style="143" customWidth="1"/>
    <col min="5131" max="5132" width="9.1796875" style="143"/>
    <col min="5133" max="5133" width="11" style="143" customWidth="1"/>
    <col min="5134" max="5376" width="9.1796875" style="143"/>
    <col min="5377" max="5377" width="26.81640625" style="143" customWidth="1"/>
    <col min="5378" max="5378" width="0" style="143" hidden="1" customWidth="1"/>
    <col min="5379" max="5379" width="12.453125" style="143" customWidth="1"/>
    <col min="5380" max="5381" width="11.1796875" style="143" customWidth="1"/>
    <col min="5382" max="5382" width="12.1796875" style="143" customWidth="1"/>
    <col min="5383" max="5383" width="14" style="143" customWidth="1"/>
    <col min="5384" max="5384" width="12.54296875" style="143" customWidth="1"/>
    <col min="5385" max="5386" width="13.1796875" style="143" customWidth="1"/>
    <col min="5387" max="5388" width="9.1796875" style="143"/>
    <col min="5389" max="5389" width="11" style="143" customWidth="1"/>
    <col min="5390" max="5632" width="9.1796875" style="143"/>
    <col min="5633" max="5633" width="26.81640625" style="143" customWidth="1"/>
    <col min="5634" max="5634" width="0" style="143" hidden="1" customWidth="1"/>
    <col min="5635" max="5635" width="12.453125" style="143" customWidth="1"/>
    <col min="5636" max="5637" width="11.1796875" style="143" customWidth="1"/>
    <col min="5638" max="5638" width="12.1796875" style="143" customWidth="1"/>
    <col min="5639" max="5639" width="14" style="143" customWidth="1"/>
    <col min="5640" max="5640" width="12.54296875" style="143" customWidth="1"/>
    <col min="5641" max="5642" width="13.1796875" style="143" customWidth="1"/>
    <col min="5643" max="5644" width="9.1796875" style="143"/>
    <col min="5645" max="5645" width="11" style="143" customWidth="1"/>
    <col min="5646" max="5888" width="9.1796875" style="143"/>
    <col min="5889" max="5889" width="26.81640625" style="143" customWidth="1"/>
    <col min="5890" max="5890" width="0" style="143" hidden="1" customWidth="1"/>
    <col min="5891" max="5891" width="12.453125" style="143" customWidth="1"/>
    <col min="5892" max="5893" width="11.1796875" style="143" customWidth="1"/>
    <col min="5894" max="5894" width="12.1796875" style="143" customWidth="1"/>
    <col min="5895" max="5895" width="14" style="143" customWidth="1"/>
    <col min="5896" max="5896" width="12.54296875" style="143" customWidth="1"/>
    <col min="5897" max="5898" width="13.1796875" style="143" customWidth="1"/>
    <col min="5899" max="5900" width="9.1796875" style="143"/>
    <col min="5901" max="5901" width="11" style="143" customWidth="1"/>
    <col min="5902" max="6144" width="9.1796875" style="143"/>
    <col min="6145" max="6145" width="26.81640625" style="143" customWidth="1"/>
    <col min="6146" max="6146" width="0" style="143" hidden="1" customWidth="1"/>
    <col min="6147" max="6147" width="12.453125" style="143" customWidth="1"/>
    <col min="6148" max="6149" width="11.1796875" style="143" customWidth="1"/>
    <col min="6150" max="6150" width="12.1796875" style="143" customWidth="1"/>
    <col min="6151" max="6151" width="14" style="143" customWidth="1"/>
    <col min="6152" max="6152" width="12.54296875" style="143" customWidth="1"/>
    <col min="6153" max="6154" width="13.1796875" style="143" customWidth="1"/>
    <col min="6155" max="6156" width="9.1796875" style="143"/>
    <col min="6157" max="6157" width="11" style="143" customWidth="1"/>
    <col min="6158" max="6400" width="9.1796875" style="143"/>
    <col min="6401" max="6401" width="26.81640625" style="143" customWidth="1"/>
    <col min="6402" max="6402" width="0" style="143" hidden="1" customWidth="1"/>
    <col min="6403" max="6403" width="12.453125" style="143" customWidth="1"/>
    <col min="6404" max="6405" width="11.1796875" style="143" customWidth="1"/>
    <col min="6406" max="6406" width="12.1796875" style="143" customWidth="1"/>
    <col min="6407" max="6407" width="14" style="143" customWidth="1"/>
    <col min="6408" max="6408" width="12.54296875" style="143" customWidth="1"/>
    <col min="6409" max="6410" width="13.1796875" style="143" customWidth="1"/>
    <col min="6411" max="6412" width="9.1796875" style="143"/>
    <col min="6413" max="6413" width="11" style="143" customWidth="1"/>
    <col min="6414" max="6656" width="9.1796875" style="143"/>
    <col min="6657" max="6657" width="26.81640625" style="143" customWidth="1"/>
    <col min="6658" max="6658" width="0" style="143" hidden="1" customWidth="1"/>
    <col min="6659" max="6659" width="12.453125" style="143" customWidth="1"/>
    <col min="6660" max="6661" width="11.1796875" style="143" customWidth="1"/>
    <col min="6662" max="6662" width="12.1796875" style="143" customWidth="1"/>
    <col min="6663" max="6663" width="14" style="143" customWidth="1"/>
    <col min="6664" max="6664" width="12.54296875" style="143" customWidth="1"/>
    <col min="6665" max="6666" width="13.1796875" style="143" customWidth="1"/>
    <col min="6667" max="6668" width="9.1796875" style="143"/>
    <col min="6669" max="6669" width="11" style="143" customWidth="1"/>
    <col min="6670" max="6912" width="9.1796875" style="143"/>
    <col min="6913" max="6913" width="26.81640625" style="143" customWidth="1"/>
    <col min="6914" max="6914" width="0" style="143" hidden="1" customWidth="1"/>
    <col min="6915" max="6915" width="12.453125" style="143" customWidth="1"/>
    <col min="6916" max="6917" width="11.1796875" style="143" customWidth="1"/>
    <col min="6918" max="6918" width="12.1796875" style="143" customWidth="1"/>
    <col min="6919" max="6919" width="14" style="143" customWidth="1"/>
    <col min="6920" max="6920" width="12.54296875" style="143" customWidth="1"/>
    <col min="6921" max="6922" width="13.1796875" style="143" customWidth="1"/>
    <col min="6923" max="6924" width="9.1796875" style="143"/>
    <col min="6925" max="6925" width="11" style="143" customWidth="1"/>
    <col min="6926" max="7168" width="9.1796875" style="143"/>
    <col min="7169" max="7169" width="26.81640625" style="143" customWidth="1"/>
    <col min="7170" max="7170" width="0" style="143" hidden="1" customWidth="1"/>
    <col min="7171" max="7171" width="12.453125" style="143" customWidth="1"/>
    <col min="7172" max="7173" width="11.1796875" style="143" customWidth="1"/>
    <col min="7174" max="7174" width="12.1796875" style="143" customWidth="1"/>
    <col min="7175" max="7175" width="14" style="143" customWidth="1"/>
    <col min="7176" max="7176" width="12.54296875" style="143" customWidth="1"/>
    <col min="7177" max="7178" width="13.1796875" style="143" customWidth="1"/>
    <col min="7179" max="7180" width="9.1796875" style="143"/>
    <col min="7181" max="7181" width="11" style="143" customWidth="1"/>
    <col min="7182" max="7424" width="9.1796875" style="143"/>
    <col min="7425" max="7425" width="26.81640625" style="143" customWidth="1"/>
    <col min="7426" max="7426" width="0" style="143" hidden="1" customWidth="1"/>
    <col min="7427" max="7427" width="12.453125" style="143" customWidth="1"/>
    <col min="7428" max="7429" width="11.1796875" style="143" customWidth="1"/>
    <col min="7430" max="7430" width="12.1796875" style="143" customWidth="1"/>
    <col min="7431" max="7431" width="14" style="143" customWidth="1"/>
    <col min="7432" max="7432" width="12.54296875" style="143" customWidth="1"/>
    <col min="7433" max="7434" width="13.1796875" style="143" customWidth="1"/>
    <col min="7435" max="7436" width="9.1796875" style="143"/>
    <col min="7437" max="7437" width="11" style="143" customWidth="1"/>
    <col min="7438" max="7680" width="9.1796875" style="143"/>
    <col min="7681" max="7681" width="26.81640625" style="143" customWidth="1"/>
    <col min="7682" max="7682" width="0" style="143" hidden="1" customWidth="1"/>
    <col min="7683" max="7683" width="12.453125" style="143" customWidth="1"/>
    <col min="7684" max="7685" width="11.1796875" style="143" customWidth="1"/>
    <col min="7686" max="7686" width="12.1796875" style="143" customWidth="1"/>
    <col min="7687" max="7687" width="14" style="143" customWidth="1"/>
    <col min="7688" max="7688" width="12.54296875" style="143" customWidth="1"/>
    <col min="7689" max="7690" width="13.1796875" style="143" customWidth="1"/>
    <col min="7691" max="7692" width="9.1796875" style="143"/>
    <col min="7693" max="7693" width="11" style="143" customWidth="1"/>
    <col min="7694" max="7936" width="9.1796875" style="143"/>
    <col min="7937" max="7937" width="26.81640625" style="143" customWidth="1"/>
    <col min="7938" max="7938" width="0" style="143" hidden="1" customWidth="1"/>
    <col min="7939" max="7939" width="12.453125" style="143" customWidth="1"/>
    <col min="7940" max="7941" width="11.1796875" style="143" customWidth="1"/>
    <col min="7942" max="7942" width="12.1796875" style="143" customWidth="1"/>
    <col min="7943" max="7943" width="14" style="143" customWidth="1"/>
    <col min="7944" max="7944" width="12.54296875" style="143" customWidth="1"/>
    <col min="7945" max="7946" width="13.1796875" style="143" customWidth="1"/>
    <col min="7947" max="7948" width="9.1796875" style="143"/>
    <col min="7949" max="7949" width="11" style="143" customWidth="1"/>
    <col min="7950" max="8192" width="9.1796875" style="143"/>
    <col min="8193" max="8193" width="26.81640625" style="143" customWidth="1"/>
    <col min="8194" max="8194" width="0" style="143" hidden="1" customWidth="1"/>
    <col min="8195" max="8195" width="12.453125" style="143" customWidth="1"/>
    <col min="8196" max="8197" width="11.1796875" style="143" customWidth="1"/>
    <col min="8198" max="8198" width="12.1796875" style="143" customWidth="1"/>
    <col min="8199" max="8199" width="14" style="143" customWidth="1"/>
    <col min="8200" max="8200" width="12.54296875" style="143" customWidth="1"/>
    <col min="8201" max="8202" width="13.1796875" style="143" customWidth="1"/>
    <col min="8203" max="8204" width="9.1796875" style="143"/>
    <col min="8205" max="8205" width="11" style="143" customWidth="1"/>
    <col min="8206" max="8448" width="9.1796875" style="143"/>
    <col min="8449" max="8449" width="26.81640625" style="143" customWidth="1"/>
    <col min="8450" max="8450" width="0" style="143" hidden="1" customWidth="1"/>
    <col min="8451" max="8451" width="12.453125" style="143" customWidth="1"/>
    <col min="8452" max="8453" width="11.1796875" style="143" customWidth="1"/>
    <col min="8454" max="8454" width="12.1796875" style="143" customWidth="1"/>
    <col min="8455" max="8455" width="14" style="143" customWidth="1"/>
    <col min="8456" max="8456" width="12.54296875" style="143" customWidth="1"/>
    <col min="8457" max="8458" width="13.1796875" style="143" customWidth="1"/>
    <col min="8459" max="8460" width="9.1796875" style="143"/>
    <col min="8461" max="8461" width="11" style="143" customWidth="1"/>
    <col min="8462" max="8704" width="9.1796875" style="143"/>
    <col min="8705" max="8705" width="26.81640625" style="143" customWidth="1"/>
    <col min="8706" max="8706" width="0" style="143" hidden="1" customWidth="1"/>
    <col min="8707" max="8707" width="12.453125" style="143" customWidth="1"/>
    <col min="8708" max="8709" width="11.1796875" style="143" customWidth="1"/>
    <col min="8710" max="8710" width="12.1796875" style="143" customWidth="1"/>
    <col min="8711" max="8711" width="14" style="143" customWidth="1"/>
    <col min="8712" max="8712" width="12.54296875" style="143" customWidth="1"/>
    <col min="8713" max="8714" width="13.1796875" style="143" customWidth="1"/>
    <col min="8715" max="8716" width="9.1796875" style="143"/>
    <col min="8717" max="8717" width="11" style="143" customWidth="1"/>
    <col min="8718" max="8960" width="9.1796875" style="143"/>
    <col min="8961" max="8961" width="26.81640625" style="143" customWidth="1"/>
    <col min="8962" max="8962" width="0" style="143" hidden="1" customWidth="1"/>
    <col min="8963" max="8963" width="12.453125" style="143" customWidth="1"/>
    <col min="8964" max="8965" width="11.1796875" style="143" customWidth="1"/>
    <col min="8966" max="8966" width="12.1796875" style="143" customWidth="1"/>
    <col min="8967" max="8967" width="14" style="143" customWidth="1"/>
    <col min="8968" max="8968" width="12.54296875" style="143" customWidth="1"/>
    <col min="8969" max="8970" width="13.1796875" style="143" customWidth="1"/>
    <col min="8971" max="8972" width="9.1796875" style="143"/>
    <col min="8973" max="8973" width="11" style="143" customWidth="1"/>
    <col min="8974" max="9216" width="9.1796875" style="143"/>
    <col min="9217" max="9217" width="26.81640625" style="143" customWidth="1"/>
    <col min="9218" max="9218" width="0" style="143" hidden="1" customWidth="1"/>
    <col min="9219" max="9219" width="12.453125" style="143" customWidth="1"/>
    <col min="9220" max="9221" width="11.1796875" style="143" customWidth="1"/>
    <col min="9222" max="9222" width="12.1796875" style="143" customWidth="1"/>
    <col min="9223" max="9223" width="14" style="143" customWidth="1"/>
    <col min="9224" max="9224" width="12.54296875" style="143" customWidth="1"/>
    <col min="9225" max="9226" width="13.1796875" style="143" customWidth="1"/>
    <col min="9227" max="9228" width="9.1796875" style="143"/>
    <col min="9229" max="9229" width="11" style="143" customWidth="1"/>
    <col min="9230" max="9472" width="9.1796875" style="143"/>
    <col min="9473" max="9473" width="26.81640625" style="143" customWidth="1"/>
    <col min="9474" max="9474" width="0" style="143" hidden="1" customWidth="1"/>
    <col min="9475" max="9475" width="12.453125" style="143" customWidth="1"/>
    <col min="9476" max="9477" width="11.1796875" style="143" customWidth="1"/>
    <col min="9478" max="9478" width="12.1796875" style="143" customWidth="1"/>
    <col min="9479" max="9479" width="14" style="143" customWidth="1"/>
    <col min="9480" max="9480" width="12.54296875" style="143" customWidth="1"/>
    <col min="9481" max="9482" width="13.1796875" style="143" customWidth="1"/>
    <col min="9483" max="9484" width="9.1796875" style="143"/>
    <col min="9485" max="9485" width="11" style="143" customWidth="1"/>
    <col min="9486" max="9728" width="9.1796875" style="143"/>
    <col min="9729" max="9729" width="26.81640625" style="143" customWidth="1"/>
    <col min="9730" max="9730" width="0" style="143" hidden="1" customWidth="1"/>
    <col min="9731" max="9731" width="12.453125" style="143" customWidth="1"/>
    <col min="9732" max="9733" width="11.1796875" style="143" customWidth="1"/>
    <col min="9734" max="9734" width="12.1796875" style="143" customWidth="1"/>
    <col min="9735" max="9735" width="14" style="143" customWidth="1"/>
    <col min="9736" max="9736" width="12.54296875" style="143" customWidth="1"/>
    <col min="9737" max="9738" width="13.1796875" style="143" customWidth="1"/>
    <col min="9739" max="9740" width="9.1796875" style="143"/>
    <col min="9741" max="9741" width="11" style="143" customWidth="1"/>
    <col min="9742" max="9984" width="9.1796875" style="143"/>
    <col min="9985" max="9985" width="26.81640625" style="143" customWidth="1"/>
    <col min="9986" max="9986" width="0" style="143" hidden="1" customWidth="1"/>
    <col min="9987" max="9987" width="12.453125" style="143" customWidth="1"/>
    <col min="9988" max="9989" width="11.1796875" style="143" customWidth="1"/>
    <col min="9990" max="9990" width="12.1796875" style="143" customWidth="1"/>
    <col min="9991" max="9991" width="14" style="143" customWidth="1"/>
    <col min="9992" max="9992" width="12.54296875" style="143" customWidth="1"/>
    <col min="9993" max="9994" width="13.1796875" style="143" customWidth="1"/>
    <col min="9995" max="9996" width="9.1796875" style="143"/>
    <col min="9997" max="9997" width="11" style="143" customWidth="1"/>
    <col min="9998" max="10240" width="9.1796875" style="143"/>
    <col min="10241" max="10241" width="26.81640625" style="143" customWidth="1"/>
    <col min="10242" max="10242" width="0" style="143" hidden="1" customWidth="1"/>
    <col min="10243" max="10243" width="12.453125" style="143" customWidth="1"/>
    <col min="10244" max="10245" width="11.1796875" style="143" customWidth="1"/>
    <col min="10246" max="10246" width="12.1796875" style="143" customWidth="1"/>
    <col min="10247" max="10247" width="14" style="143" customWidth="1"/>
    <col min="10248" max="10248" width="12.54296875" style="143" customWidth="1"/>
    <col min="10249" max="10250" width="13.1796875" style="143" customWidth="1"/>
    <col min="10251" max="10252" width="9.1796875" style="143"/>
    <col min="10253" max="10253" width="11" style="143" customWidth="1"/>
    <col min="10254" max="10496" width="9.1796875" style="143"/>
    <col min="10497" max="10497" width="26.81640625" style="143" customWidth="1"/>
    <col min="10498" max="10498" width="0" style="143" hidden="1" customWidth="1"/>
    <col min="10499" max="10499" width="12.453125" style="143" customWidth="1"/>
    <col min="10500" max="10501" width="11.1796875" style="143" customWidth="1"/>
    <col min="10502" max="10502" width="12.1796875" style="143" customWidth="1"/>
    <col min="10503" max="10503" width="14" style="143" customWidth="1"/>
    <col min="10504" max="10504" width="12.54296875" style="143" customWidth="1"/>
    <col min="10505" max="10506" width="13.1796875" style="143" customWidth="1"/>
    <col min="10507" max="10508" width="9.1796875" style="143"/>
    <col min="10509" max="10509" width="11" style="143" customWidth="1"/>
    <col min="10510" max="10752" width="9.1796875" style="143"/>
    <col min="10753" max="10753" width="26.81640625" style="143" customWidth="1"/>
    <col min="10754" max="10754" width="0" style="143" hidden="1" customWidth="1"/>
    <col min="10755" max="10755" width="12.453125" style="143" customWidth="1"/>
    <col min="10756" max="10757" width="11.1796875" style="143" customWidth="1"/>
    <col min="10758" max="10758" width="12.1796875" style="143" customWidth="1"/>
    <col min="10759" max="10759" width="14" style="143" customWidth="1"/>
    <col min="10760" max="10760" width="12.54296875" style="143" customWidth="1"/>
    <col min="10761" max="10762" width="13.1796875" style="143" customWidth="1"/>
    <col min="10763" max="10764" width="9.1796875" style="143"/>
    <col min="10765" max="10765" width="11" style="143" customWidth="1"/>
    <col min="10766" max="11008" width="9.1796875" style="143"/>
    <col min="11009" max="11009" width="26.81640625" style="143" customWidth="1"/>
    <col min="11010" max="11010" width="0" style="143" hidden="1" customWidth="1"/>
    <col min="11011" max="11011" width="12.453125" style="143" customWidth="1"/>
    <col min="11012" max="11013" width="11.1796875" style="143" customWidth="1"/>
    <col min="11014" max="11014" width="12.1796875" style="143" customWidth="1"/>
    <col min="11015" max="11015" width="14" style="143" customWidth="1"/>
    <col min="11016" max="11016" width="12.54296875" style="143" customWidth="1"/>
    <col min="11017" max="11018" width="13.1796875" style="143" customWidth="1"/>
    <col min="11019" max="11020" width="9.1796875" style="143"/>
    <col min="11021" max="11021" width="11" style="143" customWidth="1"/>
    <col min="11022" max="11264" width="9.1796875" style="143"/>
    <col min="11265" max="11265" width="26.81640625" style="143" customWidth="1"/>
    <col min="11266" max="11266" width="0" style="143" hidden="1" customWidth="1"/>
    <col min="11267" max="11267" width="12.453125" style="143" customWidth="1"/>
    <col min="11268" max="11269" width="11.1796875" style="143" customWidth="1"/>
    <col min="11270" max="11270" width="12.1796875" style="143" customWidth="1"/>
    <col min="11271" max="11271" width="14" style="143" customWidth="1"/>
    <col min="11272" max="11272" width="12.54296875" style="143" customWidth="1"/>
    <col min="11273" max="11274" width="13.1796875" style="143" customWidth="1"/>
    <col min="11275" max="11276" width="9.1796875" style="143"/>
    <col min="11277" max="11277" width="11" style="143" customWidth="1"/>
    <col min="11278" max="11520" width="9.1796875" style="143"/>
    <col min="11521" max="11521" width="26.81640625" style="143" customWidth="1"/>
    <col min="11522" max="11522" width="0" style="143" hidden="1" customWidth="1"/>
    <col min="11523" max="11523" width="12.453125" style="143" customWidth="1"/>
    <col min="11524" max="11525" width="11.1796875" style="143" customWidth="1"/>
    <col min="11526" max="11526" width="12.1796875" style="143" customWidth="1"/>
    <col min="11527" max="11527" width="14" style="143" customWidth="1"/>
    <col min="11528" max="11528" width="12.54296875" style="143" customWidth="1"/>
    <col min="11529" max="11530" width="13.1796875" style="143" customWidth="1"/>
    <col min="11531" max="11532" width="9.1796875" style="143"/>
    <col min="11533" max="11533" width="11" style="143" customWidth="1"/>
    <col min="11534" max="11776" width="9.1796875" style="143"/>
    <col min="11777" max="11777" width="26.81640625" style="143" customWidth="1"/>
    <col min="11778" max="11778" width="0" style="143" hidden="1" customWidth="1"/>
    <col min="11779" max="11779" width="12.453125" style="143" customWidth="1"/>
    <col min="11780" max="11781" width="11.1796875" style="143" customWidth="1"/>
    <col min="11782" max="11782" width="12.1796875" style="143" customWidth="1"/>
    <col min="11783" max="11783" width="14" style="143" customWidth="1"/>
    <col min="11784" max="11784" width="12.54296875" style="143" customWidth="1"/>
    <col min="11785" max="11786" width="13.1796875" style="143" customWidth="1"/>
    <col min="11787" max="11788" width="9.1796875" style="143"/>
    <col min="11789" max="11789" width="11" style="143" customWidth="1"/>
    <col min="11790" max="12032" width="9.1796875" style="143"/>
    <col min="12033" max="12033" width="26.81640625" style="143" customWidth="1"/>
    <col min="12034" max="12034" width="0" style="143" hidden="1" customWidth="1"/>
    <col min="12035" max="12035" width="12.453125" style="143" customWidth="1"/>
    <col min="12036" max="12037" width="11.1796875" style="143" customWidth="1"/>
    <col min="12038" max="12038" width="12.1796875" style="143" customWidth="1"/>
    <col min="12039" max="12039" width="14" style="143" customWidth="1"/>
    <col min="12040" max="12040" width="12.54296875" style="143" customWidth="1"/>
    <col min="12041" max="12042" width="13.1796875" style="143" customWidth="1"/>
    <col min="12043" max="12044" width="9.1796875" style="143"/>
    <col min="12045" max="12045" width="11" style="143" customWidth="1"/>
    <col min="12046" max="12288" width="9.1796875" style="143"/>
    <col min="12289" max="12289" width="26.81640625" style="143" customWidth="1"/>
    <col min="12290" max="12290" width="0" style="143" hidden="1" customWidth="1"/>
    <col min="12291" max="12291" width="12.453125" style="143" customWidth="1"/>
    <col min="12292" max="12293" width="11.1796875" style="143" customWidth="1"/>
    <col min="12294" max="12294" width="12.1796875" style="143" customWidth="1"/>
    <col min="12295" max="12295" width="14" style="143" customWidth="1"/>
    <col min="12296" max="12296" width="12.54296875" style="143" customWidth="1"/>
    <col min="12297" max="12298" width="13.1796875" style="143" customWidth="1"/>
    <col min="12299" max="12300" width="9.1796875" style="143"/>
    <col min="12301" max="12301" width="11" style="143" customWidth="1"/>
    <col min="12302" max="12544" width="9.1796875" style="143"/>
    <col min="12545" max="12545" width="26.81640625" style="143" customWidth="1"/>
    <col min="12546" max="12546" width="0" style="143" hidden="1" customWidth="1"/>
    <col min="12547" max="12547" width="12.453125" style="143" customWidth="1"/>
    <col min="12548" max="12549" width="11.1796875" style="143" customWidth="1"/>
    <col min="12550" max="12550" width="12.1796875" style="143" customWidth="1"/>
    <col min="12551" max="12551" width="14" style="143" customWidth="1"/>
    <col min="12552" max="12552" width="12.54296875" style="143" customWidth="1"/>
    <col min="12553" max="12554" width="13.1796875" style="143" customWidth="1"/>
    <col min="12555" max="12556" width="9.1796875" style="143"/>
    <col min="12557" max="12557" width="11" style="143" customWidth="1"/>
    <col min="12558" max="12800" width="9.1796875" style="143"/>
    <col min="12801" max="12801" width="26.81640625" style="143" customWidth="1"/>
    <col min="12802" max="12802" width="0" style="143" hidden="1" customWidth="1"/>
    <col min="12803" max="12803" width="12.453125" style="143" customWidth="1"/>
    <col min="12804" max="12805" width="11.1796875" style="143" customWidth="1"/>
    <col min="12806" max="12806" width="12.1796875" style="143" customWidth="1"/>
    <col min="12807" max="12807" width="14" style="143" customWidth="1"/>
    <col min="12808" max="12808" width="12.54296875" style="143" customWidth="1"/>
    <col min="12809" max="12810" width="13.1796875" style="143" customWidth="1"/>
    <col min="12811" max="12812" width="9.1796875" style="143"/>
    <col min="12813" max="12813" width="11" style="143" customWidth="1"/>
    <col min="12814" max="13056" width="9.1796875" style="143"/>
    <col min="13057" max="13057" width="26.81640625" style="143" customWidth="1"/>
    <col min="13058" max="13058" width="0" style="143" hidden="1" customWidth="1"/>
    <col min="13059" max="13059" width="12.453125" style="143" customWidth="1"/>
    <col min="13060" max="13061" width="11.1796875" style="143" customWidth="1"/>
    <col min="13062" max="13062" width="12.1796875" style="143" customWidth="1"/>
    <col min="13063" max="13063" width="14" style="143" customWidth="1"/>
    <col min="13064" max="13064" width="12.54296875" style="143" customWidth="1"/>
    <col min="13065" max="13066" width="13.1796875" style="143" customWidth="1"/>
    <col min="13067" max="13068" width="9.1796875" style="143"/>
    <col min="13069" max="13069" width="11" style="143" customWidth="1"/>
    <col min="13070" max="13312" width="9.1796875" style="143"/>
    <col min="13313" max="13313" width="26.81640625" style="143" customWidth="1"/>
    <col min="13314" max="13314" width="0" style="143" hidden="1" customWidth="1"/>
    <col min="13315" max="13315" width="12.453125" style="143" customWidth="1"/>
    <col min="13316" max="13317" width="11.1796875" style="143" customWidth="1"/>
    <col min="13318" max="13318" width="12.1796875" style="143" customWidth="1"/>
    <col min="13319" max="13319" width="14" style="143" customWidth="1"/>
    <col min="13320" max="13320" width="12.54296875" style="143" customWidth="1"/>
    <col min="13321" max="13322" width="13.1796875" style="143" customWidth="1"/>
    <col min="13323" max="13324" width="9.1796875" style="143"/>
    <col min="13325" max="13325" width="11" style="143" customWidth="1"/>
    <col min="13326" max="13568" width="9.1796875" style="143"/>
    <col min="13569" max="13569" width="26.81640625" style="143" customWidth="1"/>
    <col min="13570" max="13570" width="0" style="143" hidden="1" customWidth="1"/>
    <col min="13571" max="13571" width="12.453125" style="143" customWidth="1"/>
    <col min="13572" max="13573" width="11.1796875" style="143" customWidth="1"/>
    <col min="13574" max="13574" width="12.1796875" style="143" customWidth="1"/>
    <col min="13575" max="13575" width="14" style="143" customWidth="1"/>
    <col min="13576" max="13576" width="12.54296875" style="143" customWidth="1"/>
    <col min="13577" max="13578" width="13.1796875" style="143" customWidth="1"/>
    <col min="13579" max="13580" width="9.1796875" style="143"/>
    <col min="13581" max="13581" width="11" style="143" customWidth="1"/>
    <col min="13582" max="13824" width="9.1796875" style="143"/>
    <col min="13825" max="13825" width="26.81640625" style="143" customWidth="1"/>
    <col min="13826" max="13826" width="0" style="143" hidden="1" customWidth="1"/>
    <col min="13827" max="13827" width="12.453125" style="143" customWidth="1"/>
    <col min="13828" max="13829" width="11.1796875" style="143" customWidth="1"/>
    <col min="13830" max="13830" width="12.1796875" style="143" customWidth="1"/>
    <col min="13831" max="13831" width="14" style="143" customWidth="1"/>
    <col min="13832" max="13832" width="12.54296875" style="143" customWidth="1"/>
    <col min="13833" max="13834" width="13.1796875" style="143" customWidth="1"/>
    <col min="13835" max="13836" width="9.1796875" style="143"/>
    <col min="13837" max="13837" width="11" style="143" customWidth="1"/>
    <col min="13838" max="14080" width="9.1796875" style="143"/>
    <col min="14081" max="14081" width="26.81640625" style="143" customWidth="1"/>
    <col min="14082" max="14082" width="0" style="143" hidden="1" customWidth="1"/>
    <col min="14083" max="14083" width="12.453125" style="143" customWidth="1"/>
    <col min="14084" max="14085" width="11.1796875" style="143" customWidth="1"/>
    <col min="14086" max="14086" width="12.1796875" style="143" customWidth="1"/>
    <col min="14087" max="14087" width="14" style="143" customWidth="1"/>
    <col min="14088" max="14088" width="12.54296875" style="143" customWidth="1"/>
    <col min="14089" max="14090" width="13.1796875" style="143" customWidth="1"/>
    <col min="14091" max="14092" width="9.1796875" style="143"/>
    <col min="14093" max="14093" width="11" style="143" customWidth="1"/>
    <col min="14094" max="14336" width="9.1796875" style="143"/>
    <col min="14337" max="14337" width="26.81640625" style="143" customWidth="1"/>
    <col min="14338" max="14338" width="0" style="143" hidden="1" customWidth="1"/>
    <col min="14339" max="14339" width="12.453125" style="143" customWidth="1"/>
    <col min="14340" max="14341" width="11.1796875" style="143" customWidth="1"/>
    <col min="14342" max="14342" width="12.1796875" style="143" customWidth="1"/>
    <col min="14343" max="14343" width="14" style="143" customWidth="1"/>
    <col min="14344" max="14344" width="12.54296875" style="143" customWidth="1"/>
    <col min="14345" max="14346" width="13.1796875" style="143" customWidth="1"/>
    <col min="14347" max="14348" width="9.1796875" style="143"/>
    <col min="14349" max="14349" width="11" style="143" customWidth="1"/>
    <col min="14350" max="14592" width="9.1796875" style="143"/>
    <col min="14593" max="14593" width="26.81640625" style="143" customWidth="1"/>
    <col min="14594" max="14594" width="0" style="143" hidden="1" customWidth="1"/>
    <col min="14595" max="14595" width="12.453125" style="143" customWidth="1"/>
    <col min="14596" max="14597" width="11.1796875" style="143" customWidth="1"/>
    <col min="14598" max="14598" width="12.1796875" style="143" customWidth="1"/>
    <col min="14599" max="14599" width="14" style="143" customWidth="1"/>
    <col min="14600" max="14600" width="12.54296875" style="143" customWidth="1"/>
    <col min="14601" max="14602" width="13.1796875" style="143" customWidth="1"/>
    <col min="14603" max="14604" width="9.1796875" style="143"/>
    <col min="14605" max="14605" width="11" style="143" customWidth="1"/>
    <col min="14606" max="14848" width="9.1796875" style="143"/>
    <col min="14849" max="14849" width="26.81640625" style="143" customWidth="1"/>
    <col min="14850" max="14850" width="0" style="143" hidden="1" customWidth="1"/>
    <col min="14851" max="14851" width="12.453125" style="143" customWidth="1"/>
    <col min="14852" max="14853" width="11.1796875" style="143" customWidth="1"/>
    <col min="14854" max="14854" width="12.1796875" style="143" customWidth="1"/>
    <col min="14855" max="14855" width="14" style="143" customWidth="1"/>
    <col min="14856" max="14856" width="12.54296875" style="143" customWidth="1"/>
    <col min="14857" max="14858" width="13.1796875" style="143" customWidth="1"/>
    <col min="14859" max="14860" width="9.1796875" style="143"/>
    <col min="14861" max="14861" width="11" style="143" customWidth="1"/>
    <col min="14862" max="15104" width="9.1796875" style="143"/>
    <col min="15105" max="15105" width="26.81640625" style="143" customWidth="1"/>
    <col min="15106" max="15106" width="0" style="143" hidden="1" customWidth="1"/>
    <col min="15107" max="15107" width="12.453125" style="143" customWidth="1"/>
    <col min="15108" max="15109" width="11.1796875" style="143" customWidth="1"/>
    <col min="15110" max="15110" width="12.1796875" style="143" customWidth="1"/>
    <col min="15111" max="15111" width="14" style="143" customWidth="1"/>
    <col min="15112" max="15112" width="12.54296875" style="143" customWidth="1"/>
    <col min="15113" max="15114" width="13.1796875" style="143" customWidth="1"/>
    <col min="15115" max="15116" width="9.1796875" style="143"/>
    <col min="15117" max="15117" width="11" style="143" customWidth="1"/>
    <col min="15118" max="15360" width="9.1796875" style="143"/>
    <col min="15361" max="15361" width="26.81640625" style="143" customWidth="1"/>
    <col min="15362" max="15362" width="0" style="143" hidden="1" customWidth="1"/>
    <col min="15363" max="15363" width="12.453125" style="143" customWidth="1"/>
    <col min="15364" max="15365" width="11.1796875" style="143" customWidth="1"/>
    <col min="15366" max="15366" width="12.1796875" style="143" customWidth="1"/>
    <col min="15367" max="15367" width="14" style="143" customWidth="1"/>
    <col min="15368" max="15368" width="12.54296875" style="143" customWidth="1"/>
    <col min="15369" max="15370" width="13.1796875" style="143" customWidth="1"/>
    <col min="15371" max="15372" width="9.1796875" style="143"/>
    <col min="15373" max="15373" width="11" style="143" customWidth="1"/>
    <col min="15374" max="15616" width="9.1796875" style="143"/>
    <col min="15617" max="15617" width="26.81640625" style="143" customWidth="1"/>
    <col min="15618" max="15618" width="0" style="143" hidden="1" customWidth="1"/>
    <col min="15619" max="15619" width="12.453125" style="143" customWidth="1"/>
    <col min="15620" max="15621" width="11.1796875" style="143" customWidth="1"/>
    <col min="15622" max="15622" width="12.1796875" style="143" customWidth="1"/>
    <col min="15623" max="15623" width="14" style="143" customWidth="1"/>
    <col min="15624" max="15624" width="12.54296875" style="143" customWidth="1"/>
    <col min="15625" max="15626" width="13.1796875" style="143" customWidth="1"/>
    <col min="15627" max="15628" width="9.1796875" style="143"/>
    <col min="15629" max="15629" width="11" style="143" customWidth="1"/>
    <col min="15630" max="15872" width="9.1796875" style="143"/>
    <col min="15873" max="15873" width="26.81640625" style="143" customWidth="1"/>
    <col min="15874" max="15874" width="0" style="143" hidden="1" customWidth="1"/>
    <col min="15875" max="15875" width="12.453125" style="143" customWidth="1"/>
    <col min="15876" max="15877" width="11.1796875" style="143" customWidth="1"/>
    <col min="15878" max="15878" width="12.1796875" style="143" customWidth="1"/>
    <col min="15879" max="15879" width="14" style="143" customWidth="1"/>
    <col min="15880" max="15880" width="12.54296875" style="143" customWidth="1"/>
    <col min="15881" max="15882" width="13.1796875" style="143" customWidth="1"/>
    <col min="15883" max="15884" width="9.1796875" style="143"/>
    <col min="15885" max="15885" width="11" style="143" customWidth="1"/>
    <col min="15886" max="16128" width="9.1796875" style="143"/>
    <col min="16129" max="16129" width="26.81640625" style="143" customWidth="1"/>
    <col min="16130" max="16130" width="0" style="143" hidden="1" customWidth="1"/>
    <col min="16131" max="16131" width="12.453125" style="143" customWidth="1"/>
    <col min="16132" max="16133" width="11.1796875" style="143" customWidth="1"/>
    <col min="16134" max="16134" width="12.1796875" style="143" customWidth="1"/>
    <col min="16135" max="16135" width="14" style="143" customWidth="1"/>
    <col min="16136" max="16136" width="12.54296875" style="143" customWidth="1"/>
    <col min="16137" max="16138" width="13.1796875" style="143" customWidth="1"/>
    <col min="16139" max="16140" width="9.1796875" style="143"/>
    <col min="16141" max="16141" width="11" style="143" customWidth="1"/>
    <col min="16142" max="16384" width="9.1796875" style="143"/>
  </cols>
  <sheetData>
    <row r="2" spans="1:13" ht="13">
      <c r="A2" s="530" t="s">
        <v>267</v>
      </c>
      <c r="B2" s="530"/>
      <c r="C2" s="530"/>
      <c r="D2" s="530"/>
      <c r="E2" s="530"/>
      <c r="F2" s="530"/>
      <c r="G2" s="530"/>
      <c r="H2" s="530"/>
      <c r="I2" s="396"/>
      <c r="J2" s="396"/>
      <c r="K2" s="396"/>
      <c r="L2" s="396"/>
      <c r="M2" s="396"/>
    </row>
    <row r="3" spans="1:13" ht="52">
      <c r="A3" s="405" t="s">
        <v>67</v>
      </c>
      <c r="B3" s="406" t="s">
        <v>106</v>
      </c>
      <c r="C3" s="406" t="s">
        <v>107</v>
      </c>
      <c r="D3" s="406" t="s">
        <v>108</v>
      </c>
      <c r="E3" s="406" t="s">
        <v>107</v>
      </c>
      <c r="F3" s="406" t="s">
        <v>109</v>
      </c>
      <c r="G3" s="406" t="s">
        <v>110</v>
      </c>
      <c r="J3" s="145"/>
      <c r="K3" s="145"/>
      <c r="L3" s="145"/>
      <c r="M3" s="145"/>
    </row>
    <row r="4" spans="1:13" ht="13">
      <c r="A4" s="563" t="s">
        <v>111</v>
      </c>
      <c r="B4" s="563"/>
      <c r="C4" s="563"/>
      <c r="D4" s="563"/>
      <c r="E4" s="563"/>
      <c r="F4" s="563"/>
      <c r="G4" s="563"/>
      <c r="H4" s="146"/>
      <c r="I4" s="146"/>
      <c r="J4" s="396"/>
      <c r="K4" s="396"/>
      <c r="L4" s="396"/>
      <c r="M4" s="396"/>
    </row>
    <row r="5" spans="1:13" ht="13">
      <c r="A5" s="188"/>
      <c r="B5" s="189"/>
      <c r="C5" s="189"/>
      <c r="D5" s="189"/>
      <c r="E5" s="189"/>
      <c r="F5" s="189"/>
      <c r="G5" s="190"/>
      <c r="H5" s="146"/>
      <c r="I5" s="146"/>
      <c r="J5" s="396"/>
      <c r="K5" s="396"/>
      <c r="L5" s="396"/>
      <c r="M5" s="396"/>
    </row>
    <row r="6" spans="1:13" ht="13">
      <c r="A6" s="407" t="s">
        <v>296</v>
      </c>
      <c r="B6" s="509">
        <v>593.73615900000004</v>
      </c>
      <c r="C6" s="408"/>
      <c r="D6" s="408"/>
      <c r="E6" s="408"/>
      <c r="F6" s="508">
        <v>27375</v>
      </c>
      <c r="G6" s="409"/>
      <c r="H6" s="146"/>
      <c r="I6" s="146"/>
      <c r="J6" s="396"/>
      <c r="K6" s="396"/>
      <c r="L6" s="396"/>
      <c r="M6" s="396"/>
    </row>
    <row r="7" spans="1:13" ht="13">
      <c r="A7" s="188"/>
      <c r="B7" s="189"/>
      <c r="C7" s="189"/>
      <c r="D7" s="189"/>
      <c r="E7" s="189"/>
      <c r="F7" s="189"/>
      <c r="G7" s="190"/>
      <c r="H7" s="146"/>
      <c r="I7" s="146"/>
      <c r="J7" s="396"/>
      <c r="K7" s="396"/>
      <c r="L7" s="396"/>
      <c r="M7" s="396"/>
    </row>
    <row r="8" spans="1:13">
      <c r="A8" s="410">
        <v>2014</v>
      </c>
      <c r="B8" s="411">
        <f>'Load Forecast Summary'!B10/1000000</f>
        <v>601.76459566999984</v>
      </c>
      <c r="C8" s="412"/>
      <c r="D8" s="411">
        <f t="shared" ref="D8:D19" si="0">B8*F116</f>
        <v>603.00595188429031</v>
      </c>
      <c r="E8" s="412"/>
      <c r="F8" s="413">
        <f>'Load Forecast Summary'!B52</f>
        <v>27092.666666666668</v>
      </c>
      <c r="G8" s="415"/>
    </row>
    <row r="9" spans="1:13" ht="13">
      <c r="A9" s="410">
        <f>A8+1</f>
        <v>2015</v>
      </c>
      <c r="B9" s="411">
        <f>'Load Forecast Summary'!C10/1000000</f>
        <v>605.54994951999981</v>
      </c>
      <c r="C9" s="416">
        <f>B9-B8</f>
        <v>3.7853538499999786</v>
      </c>
      <c r="D9" s="411">
        <f t="shared" si="0"/>
        <v>606.87021236705164</v>
      </c>
      <c r="E9" s="416">
        <f t="shared" ref="E9:E19" si="1">D9-D8</f>
        <v>3.8642604827613241</v>
      </c>
      <c r="F9" s="413">
        <f>'Load Forecast Summary'!C52</f>
        <v>27297.916666666664</v>
      </c>
      <c r="G9" s="415">
        <f>F9-F8</f>
        <v>205.24999999999636</v>
      </c>
      <c r="J9" s="396"/>
      <c r="L9" s="396"/>
      <c r="M9" s="396"/>
    </row>
    <row r="10" spans="1:13">
      <c r="A10" s="410">
        <f t="shared" ref="A10:A17" si="2">A9+1</f>
        <v>2016</v>
      </c>
      <c r="B10" s="411">
        <f>'Load Forecast Summary'!D10/1000000</f>
        <v>607.56460435310953</v>
      </c>
      <c r="C10" s="416">
        <f t="shared" ref="C10:C19" si="3">B10-B9</f>
        <v>2.0146548331097165</v>
      </c>
      <c r="D10" s="411">
        <f t="shared" si="0"/>
        <v>604.37047581979903</v>
      </c>
      <c r="E10" s="416">
        <f t="shared" si="1"/>
        <v>-2.4997365472526099</v>
      </c>
      <c r="F10" s="413">
        <f>'Load Forecast Summary'!D52</f>
        <v>27541.583333333332</v>
      </c>
      <c r="G10" s="415">
        <f t="shared" ref="G10:G19" si="4">F10-F9</f>
        <v>243.66666666666788</v>
      </c>
      <c r="J10" s="147"/>
    </row>
    <row r="11" spans="1:13">
      <c r="A11" s="410">
        <f t="shared" si="2"/>
        <v>2017</v>
      </c>
      <c r="B11" s="411">
        <f>'Load Forecast Summary'!E10/1000000</f>
        <v>592.76836674638662</v>
      </c>
      <c r="C11" s="416">
        <f t="shared" si="3"/>
        <v>-14.796237606722912</v>
      </c>
      <c r="D11" s="411">
        <f t="shared" si="0"/>
        <v>595.78739880460296</v>
      </c>
      <c r="E11" s="416">
        <f t="shared" si="1"/>
        <v>-8.5830770151960678</v>
      </c>
      <c r="F11" s="413">
        <f>'Load Forecast Summary'!E52</f>
        <v>27833.333333333336</v>
      </c>
      <c r="G11" s="415">
        <f t="shared" si="4"/>
        <v>291.75000000000364</v>
      </c>
    </row>
    <row r="12" spans="1:13">
      <c r="A12" s="410">
        <f t="shared" si="2"/>
        <v>2018</v>
      </c>
      <c r="B12" s="411">
        <f>'Load Forecast Summary'!F10/1000000</f>
        <v>613.1926120243055</v>
      </c>
      <c r="C12" s="416">
        <f t="shared" si="3"/>
        <v>20.424245277918885</v>
      </c>
      <c r="D12" s="411">
        <f t="shared" si="0"/>
        <v>606.97837995271209</v>
      </c>
      <c r="E12" s="416">
        <f t="shared" si="1"/>
        <v>11.190981148109131</v>
      </c>
      <c r="F12" s="413">
        <f>'Load Forecast Summary'!F52</f>
        <v>28101</v>
      </c>
      <c r="G12" s="415">
        <f t="shared" si="4"/>
        <v>267.66666666666424</v>
      </c>
      <c r="J12" s="147"/>
    </row>
    <row r="13" spans="1:13">
      <c r="A13" s="410">
        <f t="shared" si="2"/>
        <v>2019</v>
      </c>
      <c r="B13" s="411">
        <f>'Load Forecast Summary'!G10/1000000</f>
        <v>611.18647723645188</v>
      </c>
      <c r="C13" s="416">
        <f t="shared" si="3"/>
        <v>-2.0061347878536253</v>
      </c>
      <c r="D13" s="411">
        <f t="shared" si="0"/>
        <v>610.93998981347988</v>
      </c>
      <c r="E13" s="416">
        <f t="shared" si="1"/>
        <v>3.9616098607677941</v>
      </c>
      <c r="F13" s="413">
        <f>'Load Forecast Summary'!G52</f>
        <v>28205.083333333328</v>
      </c>
      <c r="G13" s="415">
        <f t="shared" si="4"/>
        <v>104.08333333332848</v>
      </c>
      <c r="J13" s="147"/>
    </row>
    <row r="14" spans="1:13">
      <c r="A14" s="410">
        <f t="shared" si="2"/>
        <v>2020</v>
      </c>
      <c r="B14" s="411">
        <f>'Load Forecast Summary'!H10/1000000</f>
        <v>585.25904699981163</v>
      </c>
      <c r="C14" s="416">
        <f t="shared" si="3"/>
        <v>-25.927430236640248</v>
      </c>
      <c r="D14" s="411">
        <f t="shared" si="0"/>
        <v>583.30055927886826</v>
      </c>
      <c r="E14" s="416">
        <f t="shared" si="1"/>
        <v>-27.63943053461162</v>
      </c>
      <c r="F14" s="413">
        <f>'Load Forecast Summary'!H52</f>
        <v>28276.583333333332</v>
      </c>
      <c r="G14" s="415">
        <f t="shared" si="4"/>
        <v>71.500000000003638</v>
      </c>
      <c r="J14" s="147"/>
    </row>
    <row r="15" spans="1:13">
      <c r="A15" s="410">
        <f t="shared" si="2"/>
        <v>2021</v>
      </c>
      <c r="B15" s="411">
        <f>'Load Forecast Summary'!I10/1000000</f>
        <v>596.82009359480696</v>
      </c>
      <c r="C15" s="416">
        <f t="shared" si="3"/>
        <v>11.561046594995332</v>
      </c>
      <c r="D15" s="411">
        <f t="shared" si="0"/>
        <v>595.18433940292925</v>
      </c>
      <c r="E15" s="416">
        <f t="shared" si="1"/>
        <v>11.883780124060991</v>
      </c>
      <c r="F15" s="413">
        <f>'Load Forecast Summary'!I52</f>
        <v>28557.833333333332</v>
      </c>
      <c r="G15" s="415">
        <f t="shared" si="4"/>
        <v>281.25</v>
      </c>
      <c r="J15" s="147"/>
      <c r="L15" s="147"/>
      <c r="M15" s="147"/>
    </row>
    <row r="16" spans="1:13">
      <c r="A16" s="410">
        <f t="shared" si="2"/>
        <v>2022</v>
      </c>
      <c r="B16" s="411">
        <f>'Load Forecast Summary'!J10/1000000</f>
        <v>614.76296399296325</v>
      </c>
      <c r="C16" s="416">
        <f t="shared" si="3"/>
        <v>17.942870398156288</v>
      </c>
      <c r="D16" s="411">
        <f t="shared" si="0"/>
        <v>614.3077429789447</v>
      </c>
      <c r="E16" s="416">
        <f t="shared" si="1"/>
        <v>19.123403576015448</v>
      </c>
      <c r="F16" s="413">
        <f>'Load Forecast Summary'!J52</f>
        <v>28918.75</v>
      </c>
      <c r="G16" s="415">
        <f t="shared" si="4"/>
        <v>360.91666666666788</v>
      </c>
    </row>
    <row r="17" spans="1:15" ht="12.75" customHeight="1">
      <c r="A17" s="410">
        <f t="shared" si="2"/>
        <v>2023</v>
      </c>
      <c r="B17" s="411">
        <f>'Load Forecast Summary'!K10/1000000</f>
        <v>603.57624892300134</v>
      </c>
      <c r="C17" s="416">
        <f t="shared" si="3"/>
        <v>-11.186715069961906</v>
      </c>
      <c r="D17" s="411">
        <f t="shared" si="0"/>
        <v>611.76184253327426</v>
      </c>
      <c r="E17" s="416">
        <f t="shared" si="1"/>
        <v>-2.5459004456704406</v>
      </c>
      <c r="F17" s="413">
        <f>'Load Forecast Summary'!K52</f>
        <v>29267.083333333332</v>
      </c>
      <c r="G17" s="415">
        <f t="shared" si="4"/>
        <v>348.33333333333212</v>
      </c>
      <c r="J17" s="147"/>
      <c r="L17" s="147"/>
      <c r="M17" s="147"/>
    </row>
    <row r="18" spans="1:15">
      <c r="A18" s="490" t="s">
        <v>233</v>
      </c>
      <c r="B18" s="411">
        <f>'Load Forecast Summary'!L10/1000000</f>
        <v>606.8748714907033</v>
      </c>
      <c r="C18" s="416">
        <f t="shared" si="3"/>
        <v>3.2986225677019547</v>
      </c>
      <c r="D18" s="411">
        <f t="shared" si="0"/>
        <v>606.86912655221909</v>
      </c>
      <c r="E18" s="416">
        <f t="shared" si="1"/>
        <v>-4.8927159810551757</v>
      </c>
      <c r="F18" s="413">
        <f>'Load Forecast Summary'!L52</f>
        <v>29515.016843879741</v>
      </c>
      <c r="G18" s="415">
        <f t="shared" si="4"/>
        <v>247.9335105464088</v>
      </c>
      <c r="J18" s="147"/>
      <c r="M18" s="147"/>
    </row>
    <row r="19" spans="1:15">
      <c r="A19" s="490" t="s">
        <v>234</v>
      </c>
      <c r="B19" s="411">
        <f>'Load Forecast Summary'!M10/1000000</f>
        <v>600.81645625415274</v>
      </c>
      <c r="C19" s="416">
        <f t="shared" si="3"/>
        <v>-6.0584152365505588</v>
      </c>
      <c r="D19" s="411">
        <f t="shared" si="0"/>
        <v>600.81062526587857</v>
      </c>
      <c r="E19" s="416">
        <f t="shared" si="1"/>
        <v>-6.0585012863405154</v>
      </c>
      <c r="F19" s="413">
        <f>'Load Forecast Summary'!M52</f>
        <v>29765.899995855038</v>
      </c>
      <c r="G19" s="415">
        <f t="shared" si="4"/>
        <v>250.88315197529664</v>
      </c>
      <c r="J19" s="147"/>
      <c r="L19" s="147"/>
      <c r="M19" s="147"/>
    </row>
    <row r="21" spans="1:15" ht="13">
      <c r="A21" s="148" t="s">
        <v>268</v>
      </c>
      <c r="B21" s="148"/>
      <c r="C21" s="148"/>
      <c r="D21" s="148"/>
      <c r="E21" s="148"/>
    </row>
    <row r="22" spans="1:15" ht="39">
      <c r="A22" s="405" t="s">
        <v>67</v>
      </c>
      <c r="B22" s="417" t="s">
        <v>1</v>
      </c>
      <c r="C22" s="417" t="s">
        <v>76</v>
      </c>
      <c r="D22" s="417" t="s">
        <v>139</v>
      </c>
      <c r="E22" s="417" t="s">
        <v>298</v>
      </c>
      <c r="F22" s="417" t="s">
        <v>299</v>
      </c>
      <c r="G22" s="417" t="s">
        <v>112</v>
      </c>
      <c r="H22" s="417" t="s">
        <v>231</v>
      </c>
      <c r="I22" s="417" t="s">
        <v>265</v>
      </c>
      <c r="J22" s="406" t="s">
        <v>8</v>
      </c>
      <c r="K22" s="207"/>
    </row>
    <row r="23" spans="1:15" ht="14.25" customHeight="1">
      <c r="A23" s="564" t="s">
        <v>113</v>
      </c>
      <c r="B23" s="564"/>
      <c r="C23" s="564"/>
      <c r="D23" s="564"/>
      <c r="E23" s="564"/>
      <c r="F23" s="564"/>
      <c r="G23" s="564"/>
      <c r="H23" s="564"/>
      <c r="I23" s="564"/>
      <c r="J23" s="564"/>
      <c r="K23" s="207"/>
    </row>
    <row r="24" spans="1:15" ht="14.25" customHeight="1">
      <c r="A24" s="410">
        <f t="shared" ref="A24:A33" si="5">A8</f>
        <v>2014</v>
      </c>
      <c r="B24" s="411">
        <f t="array" ref="B24:B33">TRANSPOSE('Load Forecast Summary'!B15:K15)/1000000</f>
        <v>140.76499061000001</v>
      </c>
      <c r="C24" s="411">
        <f t="array" ref="C24:C33">TRANSPOSE('Load Forecast Summary'!B19:K19)/1000000</f>
        <v>64.490146640000006</v>
      </c>
      <c r="D24" s="411">
        <f t="array" ref="D24:D33">TRANSPOSE('Load Forecast Summary'!B23:K23)/1000000</f>
        <v>364.10704956000001</v>
      </c>
      <c r="E24" s="411">
        <f t="array" ref="E24:E33">TRANSPOSE('Load Forecast Summary'!B28:K28)/1000000</f>
        <v>0.13299329000000001</v>
      </c>
      <c r="F24" s="411">
        <f t="array" ref="F24:F33">TRANSPOSE('Load Forecast Summary'!B33:K33)/1000000</f>
        <v>4.3757759000000007</v>
      </c>
      <c r="G24" s="411">
        <f t="array" ref="G24:G33">TRANSPOSE('Load Forecast Summary'!B38:K38)/1000000</f>
        <v>0.66345644999999998</v>
      </c>
      <c r="H24" s="411">
        <f t="array" ref="H24:H33">TRANSPOSE('Load Forecast Summary'!B42:K42)/1000000</f>
        <v>23.431958809999998</v>
      </c>
      <c r="I24" s="411">
        <f t="array" ref="I24:I33">TRANSPOSE('Load Forecast Summary'!B47:K47)/1000000</f>
        <v>3.79822441</v>
      </c>
      <c r="J24" s="411">
        <f t="shared" ref="J24:J33" si="6">SUM(B24:I24)</f>
        <v>601.76459566999995</v>
      </c>
      <c r="K24" s="209"/>
      <c r="L24" s="146"/>
      <c r="M24" s="146"/>
      <c r="N24" s="146"/>
      <c r="O24" s="146"/>
    </row>
    <row r="25" spans="1:15" ht="14.25" customHeight="1">
      <c r="A25" s="410">
        <f t="shared" si="5"/>
        <v>2015</v>
      </c>
      <c r="B25" s="411">
        <v>138.91679550999999</v>
      </c>
      <c r="C25" s="411">
        <v>63.55566408</v>
      </c>
      <c r="D25" s="411">
        <v>369.53451230000002</v>
      </c>
      <c r="E25" s="411">
        <v>0.13085943</v>
      </c>
      <c r="F25" s="411">
        <v>4.3072709600000003</v>
      </c>
      <c r="G25" s="411">
        <v>0.66321302999999998</v>
      </c>
      <c r="H25" s="411">
        <v>24.639647649999997</v>
      </c>
      <c r="I25" s="411">
        <v>3.8019865600000005</v>
      </c>
      <c r="J25" s="411">
        <f t="shared" si="6"/>
        <v>605.54994951999993</v>
      </c>
      <c r="K25" s="209"/>
      <c r="L25" s="146"/>
      <c r="M25" s="146"/>
      <c r="N25" s="146"/>
      <c r="O25" s="146"/>
    </row>
    <row r="26" spans="1:15">
      <c r="A26" s="410">
        <f t="shared" si="5"/>
        <v>2016</v>
      </c>
      <c r="B26" s="411">
        <v>139.15872156</v>
      </c>
      <c r="C26" s="411">
        <v>63.059837180000002</v>
      </c>
      <c r="D26" s="411">
        <v>373.23171451000002</v>
      </c>
      <c r="E26" s="411">
        <v>0.13243774</v>
      </c>
      <c r="F26" s="411">
        <v>2.7220972799999998</v>
      </c>
      <c r="G26" s="411">
        <v>0.66556645999999997</v>
      </c>
      <c r="H26" s="411">
        <v>25.183381620000002</v>
      </c>
      <c r="I26" s="411">
        <v>3.4108480031095136</v>
      </c>
      <c r="J26" s="411">
        <f t="shared" si="6"/>
        <v>607.56460435310953</v>
      </c>
      <c r="K26" s="209"/>
      <c r="L26" s="146"/>
      <c r="M26" s="146"/>
      <c r="N26" s="146"/>
      <c r="O26" s="146"/>
    </row>
    <row r="27" spans="1:15">
      <c r="A27" s="410">
        <f t="shared" si="5"/>
        <v>2017</v>
      </c>
      <c r="B27" s="411">
        <v>134.0651838</v>
      </c>
      <c r="C27" s="411">
        <v>62.117168049999997</v>
      </c>
      <c r="D27" s="411">
        <v>365.62745839999997</v>
      </c>
      <c r="E27" s="411">
        <v>0.12947192999999999</v>
      </c>
      <c r="F27" s="411">
        <v>2.6228130800000002</v>
      </c>
      <c r="G27" s="411">
        <v>0.65930913999999996</v>
      </c>
      <c r="H27" s="411">
        <v>24.407204230000001</v>
      </c>
      <c r="I27" s="411">
        <v>3.1397581163866524</v>
      </c>
      <c r="J27" s="411">
        <f t="shared" si="6"/>
        <v>592.76836674638673</v>
      </c>
      <c r="K27" s="209"/>
      <c r="L27" s="146"/>
      <c r="M27" s="146"/>
      <c r="N27" s="146"/>
      <c r="O27" s="146"/>
    </row>
    <row r="28" spans="1:15">
      <c r="A28" s="410">
        <f t="shared" si="5"/>
        <v>2018</v>
      </c>
      <c r="B28" s="411">
        <v>146.15898999999999</v>
      </c>
      <c r="C28" s="411">
        <v>64.384299999999996</v>
      </c>
      <c r="D28" s="411">
        <v>368.58774699999998</v>
      </c>
      <c r="E28" s="411">
        <v>0.110217</v>
      </c>
      <c r="F28" s="411">
        <v>2.4818159999999998</v>
      </c>
      <c r="G28" s="411">
        <v>0.64358800000000005</v>
      </c>
      <c r="H28" s="411">
        <v>26.894138000000002</v>
      </c>
      <c r="I28" s="411">
        <v>3.9318160243054985</v>
      </c>
      <c r="J28" s="411">
        <f t="shared" si="6"/>
        <v>613.1926120243055</v>
      </c>
      <c r="K28" s="209"/>
      <c r="L28" s="146"/>
      <c r="M28" s="146"/>
      <c r="N28" s="146"/>
      <c r="O28" s="146"/>
    </row>
    <row r="29" spans="1:15">
      <c r="A29" s="410">
        <f t="shared" si="5"/>
        <v>2019</v>
      </c>
      <c r="B29" s="411">
        <v>143.256844</v>
      </c>
      <c r="C29" s="411">
        <v>62.985945999999998</v>
      </c>
      <c r="D29" s="411">
        <v>370.35750413815492</v>
      </c>
      <c r="E29" s="411">
        <v>9.7846000000000002E-2</v>
      </c>
      <c r="F29" s="411">
        <v>2.4828329999999998</v>
      </c>
      <c r="G29" s="411">
        <v>0.64848799999999995</v>
      </c>
      <c r="H29" s="411">
        <v>27.745077999999999</v>
      </c>
      <c r="I29" s="411">
        <v>3.6119380982968248</v>
      </c>
      <c r="J29" s="411">
        <f t="shared" si="6"/>
        <v>611.18647723645188</v>
      </c>
      <c r="K29" s="209"/>
      <c r="L29" s="146"/>
      <c r="M29" s="146"/>
      <c r="N29" s="146"/>
      <c r="O29" s="146"/>
    </row>
    <row r="30" spans="1:15">
      <c r="A30" s="410">
        <f t="shared" si="5"/>
        <v>2020</v>
      </c>
      <c r="B30" s="411">
        <v>151.21935999000002</v>
      </c>
      <c r="C30" s="411">
        <v>58.159693820000001</v>
      </c>
      <c r="D30" s="411">
        <v>341.8755284566642</v>
      </c>
      <c r="E30" s="411">
        <v>9.5110119999999992E-2</v>
      </c>
      <c r="F30" s="411">
        <v>2.39490837</v>
      </c>
      <c r="G30" s="411">
        <v>0.67139797999999995</v>
      </c>
      <c r="H30" s="411">
        <v>27.495993800000001</v>
      </c>
      <c r="I30" s="411">
        <v>3.3470544631474088</v>
      </c>
      <c r="J30" s="411">
        <f t="shared" si="6"/>
        <v>585.25904699981163</v>
      </c>
      <c r="K30" s="207"/>
    </row>
    <row r="31" spans="1:15">
      <c r="A31" s="410">
        <f t="shared" si="5"/>
        <v>2021</v>
      </c>
      <c r="B31" s="411">
        <v>152.43737993000002</v>
      </c>
      <c r="C31" s="411">
        <v>57.918967610000003</v>
      </c>
      <c r="D31" s="411">
        <v>351.75821469225548</v>
      </c>
      <c r="E31" s="411">
        <v>9.577838000000001E-2</v>
      </c>
      <c r="F31" s="411">
        <v>2.3287924900000001</v>
      </c>
      <c r="G31" s="411">
        <v>0.72887685999999985</v>
      </c>
      <c r="H31" s="411">
        <v>28.3404986</v>
      </c>
      <c r="I31" s="411">
        <v>3.2115850325514659</v>
      </c>
      <c r="J31" s="411">
        <f t="shared" si="6"/>
        <v>596.82009359480696</v>
      </c>
      <c r="K31" s="418"/>
      <c r="L31" s="150"/>
    </row>
    <row r="32" spans="1:15">
      <c r="A32" s="410">
        <f t="shared" si="5"/>
        <v>2022</v>
      </c>
      <c r="B32" s="411">
        <v>153.95924771</v>
      </c>
      <c r="C32" s="411">
        <v>61.132366779999998</v>
      </c>
      <c r="D32" s="411">
        <v>363.57211477421146</v>
      </c>
      <c r="E32" s="411">
        <v>9.9494479999999996E-2</v>
      </c>
      <c r="F32" s="411">
        <v>2.5460514900000004</v>
      </c>
      <c r="G32" s="411">
        <v>0.70238803999999999</v>
      </c>
      <c r="H32" s="411">
        <v>29.487368699999998</v>
      </c>
      <c r="I32" s="411">
        <v>3.2639320187517789</v>
      </c>
      <c r="J32" s="411">
        <f t="shared" si="6"/>
        <v>614.76296399296325</v>
      </c>
      <c r="K32" s="418"/>
      <c r="L32" s="150"/>
    </row>
    <row r="33" spans="1:11">
      <c r="A33" s="410">
        <f t="shared" si="5"/>
        <v>2023</v>
      </c>
      <c r="B33" s="411">
        <v>149.18594339000001</v>
      </c>
      <c r="C33" s="411">
        <v>61.400428430000005</v>
      </c>
      <c r="D33" s="411">
        <v>357.65206108242637</v>
      </c>
      <c r="E33" s="411">
        <v>0.10050381</v>
      </c>
      <c r="F33" s="411">
        <v>2.3641620488560204</v>
      </c>
      <c r="G33" s="411">
        <v>0.70292812000000005</v>
      </c>
      <c r="H33" s="411">
        <v>29.085391089999998</v>
      </c>
      <c r="I33" s="411">
        <v>3.0848309517188857</v>
      </c>
      <c r="J33" s="411">
        <f t="shared" si="6"/>
        <v>603.57624892300134</v>
      </c>
      <c r="K33" s="418"/>
    </row>
    <row r="34" spans="1:11" ht="14.25" customHeight="1">
      <c r="A34" s="564" t="s">
        <v>114</v>
      </c>
      <c r="B34" s="564"/>
      <c r="C34" s="564"/>
      <c r="D34" s="564"/>
      <c r="E34" s="564"/>
      <c r="F34" s="564"/>
      <c r="G34" s="564"/>
      <c r="H34" s="564"/>
      <c r="I34" s="564"/>
      <c r="J34" s="564"/>
      <c r="K34" s="208"/>
    </row>
    <row r="35" spans="1:11" ht="14.25" customHeight="1">
      <c r="A35" s="217"/>
      <c r="B35" s="211"/>
      <c r="C35" s="211"/>
      <c r="D35" s="211"/>
      <c r="E35" s="211"/>
      <c r="F35" s="211"/>
      <c r="G35" s="211"/>
      <c r="H35" s="211"/>
      <c r="I35" s="211"/>
      <c r="J35" s="218"/>
      <c r="K35" s="205"/>
    </row>
    <row r="36" spans="1:11" ht="14.25" customHeight="1">
      <c r="A36" s="419" t="s">
        <v>296</v>
      </c>
      <c r="B36" s="510">
        <v>140.39636300000001</v>
      </c>
      <c r="C36" s="510">
        <v>64.120602000000005</v>
      </c>
      <c r="D36" s="510">
        <v>357.18518399999999</v>
      </c>
      <c r="E36" s="510">
        <v>0.14927599999999999</v>
      </c>
      <c r="F36" s="510">
        <v>4.5326310000000003</v>
      </c>
      <c r="G36" s="510">
        <v>0.65709399999999996</v>
      </c>
      <c r="H36" s="510">
        <v>22.706506000000001</v>
      </c>
      <c r="I36" s="510">
        <v>3.9885030000000001</v>
      </c>
      <c r="J36" s="510">
        <v>593.73615900000004</v>
      </c>
      <c r="K36" s="205"/>
    </row>
    <row r="37" spans="1:11" ht="14.25" customHeight="1">
      <c r="A37" s="217"/>
      <c r="B37" s="211"/>
      <c r="C37" s="211"/>
      <c r="D37" s="211"/>
      <c r="E37" s="211"/>
      <c r="F37" s="211"/>
      <c r="G37" s="211"/>
      <c r="H37" s="211"/>
      <c r="I37" s="211"/>
      <c r="J37" s="218"/>
      <c r="K37" s="205"/>
    </row>
    <row r="38" spans="1:11" ht="14.25" customHeight="1">
      <c r="A38" s="410">
        <f>A8</f>
        <v>2014</v>
      </c>
      <c r="B38" s="420">
        <f>B24*$F116</f>
        <v>141.05536910203097</v>
      </c>
      <c r="C38" s="420">
        <f t="shared" ref="B38:I47" si="7">C24*$F116</f>
        <v>64.623180794664648</v>
      </c>
      <c r="D38" s="420">
        <f t="shared" si="7"/>
        <v>364.8581514890443</v>
      </c>
      <c r="E38" s="420">
        <f t="shared" si="7"/>
        <v>0.1332676365604131</v>
      </c>
      <c r="F38" s="420">
        <f t="shared" si="7"/>
        <v>4.384802513803626</v>
      </c>
      <c r="G38" s="420">
        <f t="shared" si="7"/>
        <v>0.66482506788321327</v>
      </c>
      <c r="H38" s="420">
        <f t="shared" si="7"/>
        <v>23.48029566446284</v>
      </c>
      <c r="I38" s="420">
        <f t="shared" si="7"/>
        <v>3.8060596158405393</v>
      </c>
      <c r="J38" s="411">
        <f t="shared" ref="J38:J49" si="8">SUM(B38:I38)</f>
        <v>603.00595188429043</v>
      </c>
      <c r="K38" s="207"/>
    </row>
    <row r="39" spans="1:11" ht="14.25" customHeight="1">
      <c r="A39" s="410">
        <f>A9</f>
        <v>2015</v>
      </c>
      <c r="B39" s="420">
        <f t="shared" si="7"/>
        <v>139.21967173695489</v>
      </c>
      <c r="C39" s="420">
        <f t="shared" si="7"/>
        <v>63.694232635857439</v>
      </c>
      <c r="D39" s="420">
        <f t="shared" si="7"/>
        <v>370.34019759099846</v>
      </c>
      <c r="E39" s="420">
        <f t="shared" si="7"/>
        <v>0.1311447389885522</v>
      </c>
      <c r="F39" s="420">
        <f t="shared" si="7"/>
        <v>4.316661976918061</v>
      </c>
      <c r="G39" s="420">
        <f t="shared" si="7"/>
        <v>0.664659013975201</v>
      </c>
      <c r="H39" s="420">
        <f t="shared" si="7"/>
        <v>24.693368753242645</v>
      </c>
      <c r="I39" s="420">
        <f t="shared" si="7"/>
        <v>3.8102759201165974</v>
      </c>
      <c r="J39" s="411">
        <f t="shared" si="8"/>
        <v>606.87021236705198</v>
      </c>
      <c r="K39" s="207"/>
    </row>
    <row r="40" spans="1:11">
      <c r="A40" s="410">
        <f>A10</f>
        <v>2016</v>
      </c>
      <c r="B40" s="420">
        <f t="shared" si="7"/>
        <v>138.42712719125453</v>
      </c>
      <c r="C40" s="420">
        <f t="shared" si="7"/>
        <v>62.728314863197141</v>
      </c>
      <c r="D40" s="420">
        <f t="shared" si="7"/>
        <v>371.26953623247823</v>
      </c>
      <c r="E40" s="420">
        <f t="shared" si="7"/>
        <v>0.1317414796168403</v>
      </c>
      <c r="F40" s="420">
        <f t="shared" si="7"/>
        <v>2.7077864914349674</v>
      </c>
      <c r="G40" s="420">
        <f t="shared" si="7"/>
        <v>0.66206740030253131</v>
      </c>
      <c r="H40" s="420">
        <f t="shared" si="7"/>
        <v>25.050985892498176</v>
      </c>
      <c r="I40" s="420">
        <f t="shared" si="7"/>
        <v>3.3929162690166148</v>
      </c>
      <c r="J40" s="411">
        <f t="shared" si="8"/>
        <v>604.37047581979891</v>
      </c>
      <c r="K40" s="212"/>
    </row>
    <row r="41" spans="1:11">
      <c r="A41" s="410">
        <f>A11</f>
        <v>2017</v>
      </c>
      <c r="B41" s="420">
        <f t="shared" si="7"/>
        <v>134.74799197683382</v>
      </c>
      <c r="C41" s="420">
        <f t="shared" si="7"/>
        <v>62.433537364270094</v>
      </c>
      <c r="D41" s="420">
        <f t="shared" si="7"/>
        <v>367.48963776077215</v>
      </c>
      <c r="E41" s="420">
        <f t="shared" si="7"/>
        <v>0.13013134424886522</v>
      </c>
      <c r="F41" s="420">
        <f t="shared" si="7"/>
        <v>2.6361713447378636</v>
      </c>
      <c r="G41" s="420">
        <f t="shared" si="7"/>
        <v>0.66266707126219004</v>
      </c>
      <c r="H41" s="420">
        <f t="shared" si="7"/>
        <v>24.531512705545438</v>
      </c>
      <c r="I41" s="420">
        <f t="shared" si="7"/>
        <v>3.155749236932516</v>
      </c>
      <c r="J41" s="411">
        <f t="shared" si="8"/>
        <v>595.78739880460284</v>
      </c>
      <c r="K41" s="212"/>
    </row>
    <row r="42" spans="1:11">
      <c r="A42" s="421" t="s">
        <v>141</v>
      </c>
      <c r="B42" s="420">
        <f t="shared" si="7"/>
        <v>144.6777818683311</v>
      </c>
      <c r="C42" s="420">
        <f t="shared" si="7"/>
        <v>63.731814999167618</v>
      </c>
      <c r="D42" s="420">
        <f t="shared" si="7"/>
        <v>364.85239573566844</v>
      </c>
      <c r="E42" s="420">
        <f t="shared" si="7"/>
        <v>0.10910003609207923</v>
      </c>
      <c r="F42" s="420">
        <f t="shared" si="7"/>
        <v>2.4566647175471998</v>
      </c>
      <c r="G42" s="420">
        <f t="shared" si="7"/>
        <v>0.63706573421912316</v>
      </c>
      <c r="H42" s="420">
        <f t="shared" si="7"/>
        <v>26.621586746739251</v>
      </c>
      <c r="I42" s="420">
        <f t="shared" si="7"/>
        <v>3.8919701149472892</v>
      </c>
      <c r="J42" s="411">
        <f t="shared" si="8"/>
        <v>606.9783799527122</v>
      </c>
      <c r="K42" s="212"/>
    </row>
    <row r="43" spans="1:11">
      <c r="A43" s="410">
        <f t="shared" ref="A43:A49" si="9">A13</f>
        <v>2019</v>
      </c>
      <c r="B43" s="420">
        <f t="shared" si="7"/>
        <v>143.19906947190455</v>
      </c>
      <c r="C43" s="420">
        <f t="shared" si="7"/>
        <v>62.960544188783246</v>
      </c>
      <c r="D43" s="420">
        <f t="shared" si="7"/>
        <v>370.20814143107066</v>
      </c>
      <c r="E43" s="420">
        <f t="shared" si="7"/>
        <v>9.7806539361902825E-2</v>
      </c>
      <c r="F43" s="420">
        <f t="shared" si="7"/>
        <v>2.4818316900387472</v>
      </c>
      <c r="G43" s="420">
        <f t="shared" si="7"/>
        <v>0.64822646912210646</v>
      </c>
      <c r="H43" s="420">
        <f t="shared" si="7"/>
        <v>27.733888595405677</v>
      </c>
      <c r="I43" s="420">
        <f t="shared" si="7"/>
        <v>3.6104814277929074</v>
      </c>
      <c r="J43" s="411">
        <f t="shared" si="8"/>
        <v>610.93998981347988</v>
      </c>
      <c r="K43" s="212"/>
    </row>
    <row r="44" spans="1:11">
      <c r="A44" s="410">
        <f t="shared" si="9"/>
        <v>2020</v>
      </c>
      <c r="B44" s="420">
        <f t="shared" si="7"/>
        <v>150.71332550624871</v>
      </c>
      <c r="C44" s="420">
        <f t="shared" si="7"/>
        <v>57.965070521506448</v>
      </c>
      <c r="D44" s="420">
        <f t="shared" si="7"/>
        <v>340.73148971346876</v>
      </c>
      <c r="E44" s="420">
        <f t="shared" si="7"/>
        <v>9.4791847257165288E-2</v>
      </c>
      <c r="F44" s="420">
        <f t="shared" si="7"/>
        <v>2.3868941433776629</v>
      </c>
      <c r="G44" s="420">
        <f t="shared" si="7"/>
        <v>0.66915124036148121</v>
      </c>
      <c r="H44" s="420">
        <f t="shared" si="7"/>
        <v>27.403982294140352</v>
      </c>
      <c r="I44" s="420">
        <f t="shared" si="7"/>
        <v>3.3358540125076339</v>
      </c>
      <c r="J44" s="411">
        <f t="shared" si="8"/>
        <v>583.30055927886815</v>
      </c>
      <c r="K44" s="212"/>
    </row>
    <row r="45" spans="1:11">
      <c r="A45" s="410">
        <f t="shared" si="9"/>
        <v>2021</v>
      </c>
      <c r="B45" s="420">
        <f t="shared" si="7"/>
        <v>152.01958219514586</v>
      </c>
      <c r="C45" s="420">
        <f t="shared" si="7"/>
        <v>57.760224305151404</v>
      </c>
      <c r="D45" s="420">
        <f t="shared" si="7"/>
        <v>350.79412186028571</v>
      </c>
      <c r="E45" s="420">
        <f t="shared" si="7"/>
        <v>9.5515872272365382E-2</v>
      </c>
      <c r="F45" s="420">
        <f t="shared" si="7"/>
        <v>2.3224097758145805</v>
      </c>
      <c r="G45" s="420">
        <f t="shared" si="7"/>
        <v>0.72687916690638033</v>
      </c>
      <c r="H45" s="420">
        <f t="shared" si="7"/>
        <v>28.262823451521623</v>
      </c>
      <c r="I45" s="420">
        <f t="shared" si="7"/>
        <v>3.2027827758313117</v>
      </c>
      <c r="J45" s="411">
        <f t="shared" si="8"/>
        <v>595.18433940292925</v>
      </c>
      <c r="K45" s="212"/>
    </row>
    <row r="46" spans="1:11">
      <c r="A46" s="410">
        <f t="shared" si="9"/>
        <v>2022</v>
      </c>
      <c r="B46" s="420">
        <f t="shared" si="7"/>
        <v>153.84524363206262</v>
      </c>
      <c r="C46" s="420">
        <f t="shared" si="7"/>
        <v>61.087099352349199</v>
      </c>
      <c r="D46" s="420">
        <f t="shared" si="7"/>
        <v>363.30289610547226</v>
      </c>
      <c r="E46" s="420">
        <f t="shared" si="7"/>
        <v>9.9420806111480978E-2</v>
      </c>
      <c r="F46" s="420">
        <f t="shared" si="7"/>
        <v>2.5441661842660745</v>
      </c>
      <c r="G46" s="420">
        <f t="shared" si="7"/>
        <v>0.70186793417949567</v>
      </c>
      <c r="H46" s="420">
        <f t="shared" si="7"/>
        <v>29.465533829217989</v>
      </c>
      <c r="I46" s="420">
        <f t="shared" si="7"/>
        <v>3.2615151352856491</v>
      </c>
      <c r="J46" s="411">
        <f t="shared" si="8"/>
        <v>614.3077429789447</v>
      </c>
      <c r="K46" s="212"/>
    </row>
    <row r="47" spans="1:11">
      <c r="A47" s="410">
        <f t="shared" si="9"/>
        <v>2023</v>
      </c>
      <c r="B47" s="420">
        <f t="shared" si="7"/>
        <v>151.20917658901129</v>
      </c>
      <c r="C47" s="420">
        <f t="shared" si="7"/>
        <v>62.233130106915624</v>
      </c>
      <c r="D47" s="420">
        <f t="shared" si="7"/>
        <v>362.50247464843585</v>
      </c>
      <c r="E47" s="420">
        <f t="shared" si="7"/>
        <v>0.10186682477470667</v>
      </c>
      <c r="F47" s="420">
        <f t="shared" si="7"/>
        <v>2.3962243935809768</v>
      </c>
      <c r="G47" s="420">
        <f t="shared" si="7"/>
        <v>0.71246110599442924</v>
      </c>
      <c r="H47" s="420">
        <f t="shared" si="7"/>
        <v>29.479841984784898</v>
      </c>
      <c r="I47" s="420">
        <f t="shared" si="7"/>
        <v>3.1266668797763919</v>
      </c>
      <c r="J47" s="411">
        <f t="shared" si="8"/>
        <v>611.76184253327415</v>
      </c>
      <c r="K47" s="212"/>
    </row>
    <row r="48" spans="1:11" ht="15" customHeight="1">
      <c r="A48" s="410" t="str">
        <f t="shared" si="9"/>
        <v>2024 Bridge</v>
      </c>
      <c r="B48" s="420">
        <f>'Load Forecast Summary'!L15/1000000</f>
        <v>152.47268565594769</v>
      </c>
      <c r="C48" s="420">
        <f>'Load Forecast Summary'!L19/1000000</f>
        <v>62.318208529231256</v>
      </c>
      <c r="D48" s="420">
        <f>'Load Forecast Summary'!L23/1000000</f>
        <v>356.74869257918829</v>
      </c>
      <c r="E48" s="420">
        <f>'Load Forecast Summary'!L28/1000000</f>
        <v>9.7803445703081013E-2</v>
      </c>
      <c r="F48" s="420">
        <f>'Load Forecast Summary'!L33/1000000</f>
        <v>2.3641620488560204</v>
      </c>
      <c r="G48" s="420">
        <f>'Load Forecast Summary'!L38/1000000</f>
        <v>0.70309719005807925</v>
      </c>
      <c r="H48" s="420">
        <f>'Load Forecast Summary'!L42/1000000</f>
        <v>29.085391089999998</v>
      </c>
      <c r="I48" s="420">
        <f>'Load Forecast Summary'!L47/1000000</f>
        <v>3.0848309517188857</v>
      </c>
      <c r="J48" s="411">
        <f t="shared" si="8"/>
        <v>606.8748714907033</v>
      </c>
      <c r="K48" s="207"/>
    </row>
    <row r="49" spans="1:15" ht="15" customHeight="1">
      <c r="A49" s="410" t="str">
        <f t="shared" si="9"/>
        <v>2025 Test</v>
      </c>
      <c r="B49" s="420">
        <f>'Load Forecast Summary'!M15/1000000</f>
        <v>153.74783453524978</v>
      </c>
      <c r="C49" s="420">
        <f>'Load Forecast Summary'!M19/1000000</f>
        <v>62.403842382711872</v>
      </c>
      <c r="D49" s="420">
        <f>'Load Forecast Summary'!M23/1000000</f>
        <v>353.96225800566731</v>
      </c>
      <c r="E49" s="420">
        <f>'Load Forecast Summary'!M28/1000000</f>
        <v>9.5175635544518328E-2</v>
      </c>
      <c r="F49" s="420">
        <f>'Load Forecast Summary'!M33/1000000</f>
        <v>2.3641620488560204</v>
      </c>
      <c r="G49" s="420">
        <f>'Load Forecast Summary'!M38/1000000</f>
        <v>0.70326630078131858</v>
      </c>
      <c r="H49" s="420">
        <f>'Load Forecast Summary'!M42/1000000</f>
        <v>24.455086393622832</v>
      </c>
      <c r="I49" s="420">
        <f>'Load Forecast Summary'!M47/1000000</f>
        <v>3.0848309517188857</v>
      </c>
      <c r="J49" s="411">
        <f t="shared" si="8"/>
        <v>600.81645625415251</v>
      </c>
      <c r="K49" s="207"/>
    </row>
    <row r="50" spans="1:15">
      <c r="A50" s="152"/>
      <c r="B50" s="153"/>
      <c r="C50" s="153"/>
      <c r="D50" s="153"/>
      <c r="E50" s="153"/>
      <c r="F50" s="154"/>
      <c r="G50" s="153"/>
      <c r="H50" s="153"/>
      <c r="I50" s="153"/>
      <c r="J50" s="153"/>
      <c r="K50" s="153"/>
      <c r="L50" s="153"/>
      <c r="M50" s="153"/>
      <c r="N50" s="151"/>
    </row>
    <row r="51" spans="1:15" ht="13">
      <c r="A51" s="530" t="s">
        <v>269</v>
      </c>
      <c r="B51" s="530"/>
      <c r="C51" s="530"/>
      <c r="D51" s="530"/>
      <c r="E51" s="530"/>
      <c r="F51" s="530"/>
      <c r="G51" s="530"/>
      <c r="H51" s="530"/>
      <c r="I51" s="530"/>
      <c r="J51" s="530"/>
      <c r="K51" s="155"/>
      <c r="L51" s="155"/>
      <c r="M51" s="396"/>
    </row>
    <row r="52" spans="1:15" ht="39">
      <c r="A52" s="405" t="str">
        <f t="shared" ref="A52:G52" si="10">A22</f>
        <v>Year</v>
      </c>
      <c r="B52" s="406" t="str">
        <f t="shared" si="10"/>
        <v xml:space="preserve">Residential </v>
      </c>
      <c r="C52" s="406" t="str">
        <f t="shared" si="10"/>
        <v>General Service &lt; 50 kW</v>
      </c>
      <c r="D52" s="406" t="str">
        <f t="shared" si="10"/>
        <v>General Service 50 to 4,999 kW</v>
      </c>
      <c r="E52" s="406" t="str">
        <f t="shared" si="10"/>
        <v>Sentinel Lighting</v>
      </c>
      <c r="F52" s="406" t="str">
        <f t="shared" si="10"/>
        <v>Street Lighting</v>
      </c>
      <c r="G52" s="406" t="str">
        <f t="shared" si="10"/>
        <v xml:space="preserve">Unmetered Scattered Loads </v>
      </c>
      <c r="H52" s="417" t="s">
        <v>231</v>
      </c>
      <c r="I52" s="417" t="s">
        <v>265</v>
      </c>
      <c r="J52" s="406" t="str">
        <f>J22</f>
        <v>Total</v>
      </c>
      <c r="K52" s="156"/>
    </row>
    <row r="53" spans="1:15" ht="13">
      <c r="A53" s="563" t="s">
        <v>115</v>
      </c>
      <c r="B53" s="563"/>
      <c r="C53" s="563"/>
      <c r="D53" s="563"/>
      <c r="E53" s="563"/>
      <c r="F53" s="563"/>
      <c r="G53" s="563"/>
      <c r="H53" s="563"/>
      <c r="I53" s="563"/>
      <c r="J53" s="563"/>
      <c r="K53" s="156"/>
    </row>
    <row r="54" spans="1:15" s="181" customFormat="1">
      <c r="A54" s="230"/>
      <c r="B54" s="222"/>
      <c r="C54" s="222"/>
      <c r="D54" s="222"/>
      <c r="E54" s="222"/>
      <c r="F54" s="222"/>
      <c r="G54" s="222"/>
      <c r="H54" s="222"/>
      <c r="I54" s="222"/>
      <c r="J54" s="231"/>
      <c r="K54" s="182"/>
    </row>
    <row r="55" spans="1:15" s="181" customFormat="1">
      <c r="A55" s="422" t="str">
        <f>A36</f>
        <v>2015 Board Approved</v>
      </c>
      <c r="B55" s="511">
        <v>18224</v>
      </c>
      <c r="C55" s="511">
        <v>2029</v>
      </c>
      <c r="D55" s="511">
        <v>226</v>
      </c>
      <c r="E55" s="511">
        <v>41</v>
      </c>
      <c r="F55" s="511">
        <v>6626</v>
      </c>
      <c r="G55" s="511">
        <v>227</v>
      </c>
      <c r="H55" s="511">
        <v>1</v>
      </c>
      <c r="I55" s="512">
        <v>1</v>
      </c>
      <c r="J55" s="513">
        <v>27375</v>
      </c>
      <c r="K55" s="182"/>
    </row>
    <row r="56" spans="1:15" s="181" customFormat="1">
      <c r="A56" s="230"/>
      <c r="B56" s="222"/>
      <c r="C56" s="222"/>
      <c r="D56" s="222"/>
      <c r="E56" s="222"/>
      <c r="F56" s="222"/>
      <c r="G56" s="222"/>
      <c r="H56" s="222"/>
      <c r="I56" s="222"/>
      <c r="J56" s="231"/>
      <c r="K56" s="182"/>
    </row>
    <row r="57" spans="1:15">
      <c r="A57" s="410">
        <f>A38</f>
        <v>2014</v>
      </c>
      <c r="B57" s="413">
        <f t="array" ref="B57:B68">TRANSPOSE('Load Forecast Summary'!B14:M14)</f>
        <v>18025.666666666668</v>
      </c>
      <c r="C57" s="413">
        <f t="array" ref="C57:C68">TRANSPOSE('Load Forecast Summary'!B18:M18)</f>
        <v>2033.25</v>
      </c>
      <c r="D57" s="413">
        <f t="array" ref="D57:D68">TRANSPOSE('Load Forecast Summary'!B22:M22)</f>
        <v>222</v>
      </c>
      <c r="E57" s="413">
        <f t="array" ref="E57:E68">TRANSPOSE('Load Forecast Summary'!B27:M27)</f>
        <v>46</v>
      </c>
      <c r="F57" s="413">
        <f t="array" ref="F57:F68">TRANSPOSE('Load Forecast Summary'!B32:M32)</f>
        <v>6534.166666666667</v>
      </c>
      <c r="G57" s="413">
        <f t="array" ref="G57:G68">TRANSPOSE('Load Forecast Summary'!B37:M37)</f>
        <v>229.58333333333334</v>
      </c>
      <c r="H57" s="413">
        <f t="array" ref="H57:H68">TRANSPOSE('Load Forecast Summary'!B41:M41)</f>
        <v>1</v>
      </c>
      <c r="I57" s="413">
        <f t="array" ref="I57:I68">TRANSPOSE('Load Forecast Summary'!B46:M46)</f>
        <v>1</v>
      </c>
      <c r="J57" s="413">
        <f t="shared" ref="J57:J68" si="11">SUM(B57:I57)</f>
        <v>27092.666666666668</v>
      </c>
      <c r="K57" s="157"/>
      <c r="O57" s="146"/>
    </row>
    <row r="58" spans="1:15">
      <c r="A58" s="410">
        <f>A39</f>
        <v>2015</v>
      </c>
      <c r="B58" s="413">
        <v>18196.5</v>
      </c>
      <c r="C58" s="413">
        <v>2051.8333333333335</v>
      </c>
      <c r="D58" s="413">
        <v>218</v>
      </c>
      <c r="E58" s="413">
        <v>43.583333333333336</v>
      </c>
      <c r="F58" s="413">
        <v>6557.5</v>
      </c>
      <c r="G58" s="413">
        <v>228.5</v>
      </c>
      <c r="H58" s="413">
        <v>1</v>
      </c>
      <c r="I58" s="413">
        <v>1</v>
      </c>
      <c r="J58" s="413">
        <f t="shared" si="11"/>
        <v>27297.916666666664</v>
      </c>
      <c r="K58" s="157"/>
      <c r="O58" s="146"/>
    </row>
    <row r="59" spans="1:15">
      <c r="A59" s="410">
        <f>A40</f>
        <v>2016</v>
      </c>
      <c r="B59" s="413">
        <v>18417.25</v>
      </c>
      <c r="C59" s="413">
        <v>2067</v>
      </c>
      <c r="D59" s="413">
        <v>216.75</v>
      </c>
      <c r="E59" s="413">
        <v>43.5</v>
      </c>
      <c r="F59" s="413">
        <v>6567.5</v>
      </c>
      <c r="G59" s="413">
        <v>227.58333333333334</v>
      </c>
      <c r="H59" s="413">
        <v>1</v>
      </c>
      <c r="I59" s="413">
        <v>1</v>
      </c>
      <c r="J59" s="413">
        <f t="shared" si="11"/>
        <v>27541.583333333332</v>
      </c>
      <c r="K59" s="157"/>
      <c r="O59" s="146"/>
    </row>
    <row r="60" spans="1:15">
      <c r="A60" s="410">
        <f>A41</f>
        <v>2017</v>
      </c>
      <c r="B60" s="413">
        <v>18677.583333333332</v>
      </c>
      <c r="C60" s="413">
        <v>2080.6666666666665</v>
      </c>
      <c r="D60" s="413">
        <v>219.16666666666666</v>
      </c>
      <c r="E60" s="413">
        <v>42.5</v>
      </c>
      <c r="F60" s="413">
        <v>6581.666666666667</v>
      </c>
      <c r="G60" s="413">
        <v>229.75</v>
      </c>
      <c r="H60" s="413">
        <v>1</v>
      </c>
      <c r="I60" s="413">
        <v>1</v>
      </c>
      <c r="J60" s="413">
        <f t="shared" si="11"/>
        <v>27833.333333333336</v>
      </c>
      <c r="K60" s="157"/>
      <c r="O60" s="146"/>
    </row>
    <row r="61" spans="1:15">
      <c r="A61" s="410">
        <v>2017</v>
      </c>
      <c r="B61" s="413">
        <v>18942</v>
      </c>
      <c r="C61" s="413">
        <v>2089.1666666666665</v>
      </c>
      <c r="D61" s="413">
        <v>217.33333333333334</v>
      </c>
      <c r="E61" s="413">
        <v>41</v>
      </c>
      <c r="F61" s="413">
        <v>6579</v>
      </c>
      <c r="G61" s="413">
        <v>229.5</v>
      </c>
      <c r="H61" s="413">
        <v>1</v>
      </c>
      <c r="I61" s="413">
        <v>2</v>
      </c>
      <c r="J61" s="413">
        <f t="shared" si="11"/>
        <v>28101</v>
      </c>
      <c r="K61" s="157"/>
      <c r="O61" s="146"/>
    </row>
    <row r="62" spans="1:15">
      <c r="A62" s="410">
        <f t="shared" ref="A62:A68" si="12">A43</f>
        <v>2019</v>
      </c>
      <c r="B62" s="413">
        <v>19073.333333333332</v>
      </c>
      <c r="C62" s="413">
        <v>2082</v>
      </c>
      <c r="D62" s="413">
        <v>220</v>
      </c>
      <c r="E62" s="413">
        <v>37.833333333333336</v>
      </c>
      <c r="F62" s="413">
        <v>6560.333333333333</v>
      </c>
      <c r="G62" s="413">
        <v>228.58333333333334</v>
      </c>
      <c r="H62" s="413">
        <v>1</v>
      </c>
      <c r="I62" s="413">
        <v>2</v>
      </c>
      <c r="J62" s="413">
        <f t="shared" si="11"/>
        <v>28205.083333333328</v>
      </c>
      <c r="K62" s="157"/>
      <c r="O62" s="146"/>
    </row>
    <row r="63" spans="1:15">
      <c r="A63" s="410">
        <f t="shared" si="12"/>
        <v>2020</v>
      </c>
      <c r="B63" s="413">
        <v>19223.5</v>
      </c>
      <c r="C63" s="413">
        <v>2084.25</v>
      </c>
      <c r="D63" s="413">
        <v>221</v>
      </c>
      <c r="E63" s="413">
        <v>36.583333333333336</v>
      </c>
      <c r="F63" s="413">
        <v>6479.25</v>
      </c>
      <c r="G63" s="413">
        <v>229</v>
      </c>
      <c r="H63" s="413">
        <v>1</v>
      </c>
      <c r="I63" s="413">
        <v>2</v>
      </c>
      <c r="J63" s="413">
        <f t="shared" si="11"/>
        <v>28276.583333333332</v>
      </c>
      <c r="K63" s="158"/>
      <c r="O63" s="146"/>
    </row>
    <row r="64" spans="1:15">
      <c r="A64" s="410">
        <f t="shared" si="12"/>
        <v>2021</v>
      </c>
      <c r="B64" s="413">
        <v>19481.25</v>
      </c>
      <c r="C64" s="413">
        <v>2094.75</v>
      </c>
      <c r="D64" s="413">
        <v>215</v>
      </c>
      <c r="E64" s="413">
        <v>36</v>
      </c>
      <c r="F64" s="413">
        <v>6389.833333333333</v>
      </c>
      <c r="G64" s="413">
        <v>338</v>
      </c>
      <c r="H64" s="413">
        <v>1</v>
      </c>
      <c r="I64" s="413">
        <v>2</v>
      </c>
      <c r="J64" s="413">
        <f t="shared" si="11"/>
        <v>28557.833333333332</v>
      </c>
      <c r="K64" s="157"/>
      <c r="O64" s="146"/>
    </row>
    <row r="65" spans="1:21">
      <c r="A65" s="410">
        <f t="shared" si="12"/>
        <v>2022</v>
      </c>
      <c r="B65" s="413">
        <v>19755.75</v>
      </c>
      <c r="C65" s="413">
        <v>2107</v>
      </c>
      <c r="D65" s="413">
        <v>209</v>
      </c>
      <c r="E65" s="413">
        <v>35.583333333333336</v>
      </c>
      <c r="F65" s="413">
        <v>6375.666666666667</v>
      </c>
      <c r="G65" s="413">
        <v>432.75</v>
      </c>
      <c r="H65" s="413">
        <v>1</v>
      </c>
      <c r="I65" s="413">
        <v>2</v>
      </c>
      <c r="J65" s="413">
        <f t="shared" si="11"/>
        <v>28918.75</v>
      </c>
      <c r="K65" s="157"/>
      <c r="O65" s="146"/>
    </row>
    <row r="66" spans="1:21" ht="12.75" customHeight="1">
      <c r="A66" s="410">
        <f t="shared" si="12"/>
        <v>2023</v>
      </c>
      <c r="B66" s="413">
        <v>20059.166666666668</v>
      </c>
      <c r="C66" s="413">
        <v>2125.3333333333335</v>
      </c>
      <c r="D66" s="413">
        <v>209.5</v>
      </c>
      <c r="E66" s="413">
        <v>36</v>
      </c>
      <c r="F66" s="413">
        <v>6399.5</v>
      </c>
      <c r="G66" s="413">
        <v>434.58333333333331</v>
      </c>
      <c r="H66" s="413">
        <v>1</v>
      </c>
      <c r="I66" s="413">
        <v>2</v>
      </c>
      <c r="J66" s="413">
        <f t="shared" si="11"/>
        <v>29267.083333333332</v>
      </c>
      <c r="K66" s="157"/>
      <c r="O66" s="146"/>
    </row>
    <row r="67" spans="1:21" ht="12.75" customHeight="1">
      <c r="A67" s="410" t="str">
        <f t="shared" si="12"/>
        <v>2024 Bridge</v>
      </c>
      <c r="B67" s="413">
        <v>20298.822078675039</v>
      </c>
      <c r="C67" s="413">
        <v>2135.8188607007673</v>
      </c>
      <c r="D67" s="413">
        <v>208.15530208701074</v>
      </c>
      <c r="E67" s="413">
        <v>35.032741995660828</v>
      </c>
      <c r="F67" s="413">
        <v>6399.5</v>
      </c>
      <c r="G67" s="413">
        <v>434.6878604212622</v>
      </c>
      <c r="H67" s="413">
        <v>1</v>
      </c>
      <c r="I67" s="413">
        <v>2</v>
      </c>
      <c r="J67" s="413">
        <f t="shared" si="11"/>
        <v>29515.016843879741</v>
      </c>
      <c r="K67" s="157"/>
      <c r="O67" s="146"/>
    </row>
    <row r="68" spans="1:21" ht="12.75" customHeight="1">
      <c r="A68" s="410" t="str">
        <f t="shared" si="12"/>
        <v>2025 Test</v>
      </c>
      <c r="B68" s="413">
        <v>20541.340756015379</v>
      </c>
      <c r="C68" s="413">
        <v>2146.3561193813316</v>
      </c>
      <c r="D68" s="413">
        <v>206.81923525983152</v>
      </c>
      <c r="E68" s="413">
        <v>34.091472548181606</v>
      </c>
      <c r="F68" s="413">
        <v>6399.5</v>
      </c>
      <c r="G68" s="413">
        <v>434.79241265031197</v>
      </c>
      <c r="H68" s="413">
        <v>1</v>
      </c>
      <c r="I68" s="413">
        <v>2</v>
      </c>
      <c r="J68" s="413">
        <f t="shared" si="11"/>
        <v>29765.899995855038</v>
      </c>
      <c r="K68" s="157"/>
      <c r="O68" s="158"/>
    </row>
    <row r="69" spans="1:21" ht="13">
      <c r="A69" s="563" t="s">
        <v>116</v>
      </c>
      <c r="B69" s="563"/>
      <c r="C69" s="563"/>
      <c r="D69" s="563"/>
      <c r="E69" s="563"/>
      <c r="F69" s="563"/>
      <c r="G69" s="563"/>
      <c r="H69" s="563"/>
      <c r="I69" s="563"/>
      <c r="J69" s="563"/>
    </row>
    <row r="70" spans="1:21">
      <c r="A70" s="424">
        <f t="shared" ref="A70:A79" si="13">A8</f>
        <v>2014</v>
      </c>
      <c r="B70" s="425">
        <f>B24*1000000/B57</f>
        <v>7809.1419980768169</v>
      </c>
      <c r="C70" s="425">
        <f t="shared" ref="C70:G70" si="14">C24*1000000/C57</f>
        <v>31717.765469076607</v>
      </c>
      <c r="D70" s="425">
        <f t="shared" si="14"/>
        <v>1640121.8448648648</v>
      </c>
      <c r="E70" s="425">
        <f t="shared" si="14"/>
        <v>2891.1584782608697</v>
      </c>
      <c r="F70" s="425">
        <f t="shared" si="14"/>
        <v>669.67619946435411</v>
      </c>
      <c r="G70" s="425">
        <f t="shared" si="14"/>
        <v>2889.8284573502719</v>
      </c>
      <c r="H70" s="425">
        <f>H24*1000000/H57</f>
        <v>23431958.809999999</v>
      </c>
      <c r="I70" s="425">
        <f>I24*1000000/I57</f>
        <v>3798224.41</v>
      </c>
      <c r="J70" s="207"/>
    </row>
    <row r="71" spans="1:21">
      <c r="A71" s="424">
        <f t="shared" si="13"/>
        <v>2015</v>
      </c>
      <c r="B71" s="425">
        <f t="shared" ref="B71:H79" si="15">B25*1000000/B58</f>
        <v>7634.2590888357645</v>
      </c>
      <c r="C71" s="425">
        <f t="shared" si="15"/>
        <v>30975.061691170496</v>
      </c>
      <c r="D71" s="425">
        <f t="shared" si="15"/>
        <v>1695112.4417431194</v>
      </c>
      <c r="E71" s="425">
        <f t="shared" si="15"/>
        <v>3002.5108221797318</v>
      </c>
      <c r="F71" s="425">
        <f t="shared" si="15"/>
        <v>656.84650552802134</v>
      </c>
      <c r="G71" s="425">
        <f t="shared" si="15"/>
        <v>2902.4640262582056</v>
      </c>
      <c r="H71" s="425">
        <f t="shared" si="15"/>
        <v>24639647.649999999</v>
      </c>
      <c r="I71" s="425">
        <f t="shared" ref="I71" si="16">I25*1000000/I58</f>
        <v>3801986.5600000005</v>
      </c>
      <c r="J71" s="207"/>
    </row>
    <row r="72" spans="1:21">
      <c r="A72" s="424">
        <f t="shared" si="13"/>
        <v>2016</v>
      </c>
      <c r="B72" s="425">
        <f t="shared" si="15"/>
        <v>7555.8903506223787</v>
      </c>
      <c r="C72" s="425">
        <f t="shared" si="15"/>
        <v>30507.903812288339</v>
      </c>
      <c r="D72" s="425">
        <f t="shared" si="15"/>
        <v>1721945.6263437138</v>
      </c>
      <c r="E72" s="425">
        <f t="shared" si="15"/>
        <v>3044.5457471264367</v>
      </c>
      <c r="F72" s="425">
        <f t="shared" si="15"/>
        <v>414.47998172820706</v>
      </c>
      <c r="G72" s="425">
        <f t="shared" si="15"/>
        <v>2924.4956133284509</v>
      </c>
      <c r="H72" s="425">
        <f t="shared" si="15"/>
        <v>25183381.620000001</v>
      </c>
      <c r="I72" s="425">
        <f t="shared" ref="I72" si="17">I26*1000000/I59</f>
        <v>3410848.0031095138</v>
      </c>
      <c r="J72" s="207"/>
      <c r="L72" s="157"/>
      <c r="M72" s="157"/>
      <c r="N72" s="157"/>
      <c r="O72" s="157"/>
      <c r="P72" s="157"/>
      <c r="R72" s="157"/>
      <c r="S72" s="157"/>
      <c r="T72" s="157"/>
      <c r="U72" s="157"/>
    </row>
    <row r="73" spans="1:21">
      <c r="A73" s="424">
        <f t="shared" si="13"/>
        <v>2017</v>
      </c>
      <c r="B73" s="425">
        <f t="shared" si="15"/>
        <v>7177.8656482146607</v>
      </c>
      <c r="C73" s="425">
        <f t="shared" si="15"/>
        <v>29854.454365587953</v>
      </c>
      <c r="D73" s="425">
        <f t="shared" si="15"/>
        <v>1668262.1676045626</v>
      </c>
      <c r="E73" s="425">
        <f t="shared" si="15"/>
        <v>3046.3983529411757</v>
      </c>
      <c r="F73" s="425">
        <f t="shared" si="15"/>
        <v>398.50287363889589</v>
      </c>
      <c r="G73" s="425">
        <f t="shared" si="15"/>
        <v>2869.6806964091406</v>
      </c>
      <c r="H73" s="425">
        <f t="shared" si="15"/>
        <v>24407204.23</v>
      </c>
      <c r="I73" s="425">
        <f t="shared" ref="I73" si="18">I27*1000000/I60</f>
        <v>3139758.1163866525</v>
      </c>
      <c r="J73" s="207"/>
      <c r="L73" s="157"/>
      <c r="M73" s="157"/>
      <c r="N73" s="157"/>
      <c r="O73" s="157"/>
      <c r="P73" s="157"/>
      <c r="R73" s="157"/>
      <c r="S73" s="157"/>
      <c r="T73" s="157"/>
      <c r="U73" s="157"/>
    </row>
    <row r="74" spans="1:21">
      <c r="A74" s="424">
        <f t="shared" si="13"/>
        <v>2018</v>
      </c>
      <c r="B74" s="425">
        <f t="shared" si="15"/>
        <v>7716.1329321085423</v>
      </c>
      <c r="C74" s="425">
        <f t="shared" si="15"/>
        <v>30818.173115277223</v>
      </c>
      <c r="D74" s="425">
        <f t="shared" si="15"/>
        <v>1695955.8911042945</v>
      </c>
      <c r="E74" s="425">
        <f t="shared" si="15"/>
        <v>2688.2195121951218</v>
      </c>
      <c r="F74" s="425">
        <f t="shared" si="15"/>
        <v>377.23301413588689</v>
      </c>
      <c r="G74" s="425">
        <f t="shared" si="15"/>
        <v>2804.3050108932462</v>
      </c>
      <c r="H74" s="425">
        <f t="shared" si="15"/>
        <v>26894138</v>
      </c>
      <c r="I74" s="425">
        <f t="shared" ref="I74" si="19">I28*1000000/I61</f>
        <v>1965908.0121527493</v>
      </c>
      <c r="J74" s="207"/>
      <c r="L74" s="157"/>
      <c r="M74" s="157"/>
      <c r="N74" s="157"/>
      <c r="O74" s="157"/>
      <c r="P74" s="157"/>
      <c r="R74" s="157"/>
      <c r="S74" s="157"/>
      <c r="T74" s="157"/>
      <c r="U74" s="157"/>
    </row>
    <row r="75" spans="1:21">
      <c r="A75" s="424">
        <f t="shared" si="13"/>
        <v>2019</v>
      </c>
      <c r="B75" s="425">
        <f t="shared" si="15"/>
        <v>7510.8446696959109</v>
      </c>
      <c r="C75" s="425">
        <f t="shared" si="15"/>
        <v>30252.615754082613</v>
      </c>
      <c r="D75" s="425">
        <f t="shared" si="15"/>
        <v>1683443.200627977</v>
      </c>
      <c r="E75" s="425">
        <f t="shared" si="15"/>
        <v>2586.2378854625549</v>
      </c>
      <c r="F75" s="425">
        <f t="shared" si="15"/>
        <v>378.46140948122559</v>
      </c>
      <c r="G75" s="425">
        <f t="shared" si="15"/>
        <v>2836.9872402479036</v>
      </c>
      <c r="H75" s="425">
        <f t="shared" si="15"/>
        <v>27745078</v>
      </c>
      <c r="I75" s="425">
        <f t="shared" ref="I75" si="20">I29*1000000/I62</f>
        <v>1805969.0491484124</v>
      </c>
      <c r="J75" s="207"/>
      <c r="L75" s="157"/>
      <c r="M75" s="157"/>
      <c r="N75" s="157"/>
      <c r="O75" s="157"/>
      <c r="P75" s="157"/>
      <c r="R75" s="157"/>
      <c r="S75" s="157"/>
      <c r="T75" s="157"/>
      <c r="U75" s="157"/>
    </row>
    <row r="76" spans="1:21">
      <c r="A76" s="424">
        <f t="shared" si="13"/>
        <v>2020</v>
      </c>
      <c r="B76" s="425">
        <f t="shared" si="15"/>
        <v>7866.3802111998339</v>
      </c>
      <c r="C76" s="425">
        <f t="shared" si="15"/>
        <v>27904.375108552238</v>
      </c>
      <c r="D76" s="425">
        <f t="shared" si="15"/>
        <v>1546948.0925640913</v>
      </c>
      <c r="E76" s="425">
        <f t="shared" si="15"/>
        <v>2599.8210478359906</v>
      </c>
      <c r="F76" s="425">
        <f t="shared" si="15"/>
        <v>369.6274059497627</v>
      </c>
      <c r="G76" s="425">
        <f t="shared" si="15"/>
        <v>2931.8689082969431</v>
      </c>
      <c r="H76" s="425">
        <f t="shared" si="15"/>
        <v>27495993.800000001</v>
      </c>
      <c r="I76" s="425">
        <f t="shared" ref="I76" si="21">I30*1000000/I63</f>
        <v>1673527.2315737044</v>
      </c>
      <c r="J76" s="207"/>
      <c r="L76" s="157"/>
      <c r="M76" s="157"/>
      <c r="N76" s="157"/>
      <c r="O76" s="157"/>
      <c r="P76" s="157"/>
      <c r="R76" s="157"/>
      <c r="S76" s="157"/>
      <c r="T76" s="157"/>
      <c r="U76" s="157"/>
    </row>
    <row r="77" spans="1:21">
      <c r="A77" s="424">
        <f t="shared" si="13"/>
        <v>2021</v>
      </c>
      <c r="B77" s="425">
        <f t="shared" si="15"/>
        <v>7824.825405453963</v>
      </c>
      <c r="C77" s="425">
        <f t="shared" si="15"/>
        <v>27649.584728487887</v>
      </c>
      <c r="D77" s="425">
        <f t="shared" si="15"/>
        <v>1636084.7194988627</v>
      </c>
      <c r="E77" s="425">
        <f t="shared" si="15"/>
        <v>2660.5105555555556</v>
      </c>
      <c r="F77" s="425">
        <f t="shared" si="15"/>
        <v>364.45277498108982</v>
      </c>
      <c r="G77" s="425">
        <f t="shared" si="15"/>
        <v>2156.4404142011831</v>
      </c>
      <c r="H77" s="425">
        <f t="shared" si="15"/>
        <v>28340498.600000001</v>
      </c>
      <c r="I77" s="425">
        <f t="shared" ref="I77" si="22">I31*1000000/I64</f>
        <v>1605792.516275733</v>
      </c>
      <c r="J77" s="207"/>
      <c r="L77" s="157"/>
      <c r="M77" s="157"/>
      <c r="N77" s="157"/>
      <c r="O77" s="157"/>
      <c r="P77" s="157"/>
      <c r="R77" s="157"/>
      <c r="S77" s="157"/>
      <c r="T77" s="157"/>
      <c r="U77" s="157"/>
    </row>
    <row r="78" spans="1:21">
      <c r="A78" s="424">
        <f t="shared" si="13"/>
        <v>2022</v>
      </c>
      <c r="B78" s="425">
        <f t="shared" si="15"/>
        <v>7793.1360596282102</v>
      </c>
      <c r="C78" s="425">
        <f t="shared" si="15"/>
        <v>29013.937721879451</v>
      </c>
      <c r="D78" s="425">
        <f t="shared" si="15"/>
        <v>1739579.4965273277</v>
      </c>
      <c r="E78" s="425">
        <f t="shared" si="15"/>
        <v>2796.0977985948475</v>
      </c>
      <c r="F78" s="425">
        <f t="shared" si="15"/>
        <v>399.33886495529879</v>
      </c>
      <c r="G78" s="425">
        <f t="shared" si="15"/>
        <v>1623.0803928365108</v>
      </c>
      <c r="H78" s="425">
        <f t="shared" si="15"/>
        <v>29487368.699999999</v>
      </c>
      <c r="I78" s="425">
        <f t="shared" ref="I78" si="23">I32*1000000/I65</f>
        <v>1631966.0093758893</v>
      </c>
      <c r="J78" s="207"/>
      <c r="L78" s="157"/>
      <c r="M78" s="157"/>
      <c r="N78" s="157"/>
      <c r="O78" s="157"/>
      <c r="P78" s="157"/>
      <c r="R78" s="157"/>
      <c r="S78" s="157"/>
      <c r="T78" s="157"/>
      <c r="U78" s="157"/>
    </row>
    <row r="79" spans="1:21">
      <c r="A79" s="424">
        <f t="shared" si="13"/>
        <v>2023</v>
      </c>
      <c r="B79" s="425">
        <f t="shared" si="15"/>
        <v>7437.295171284949</v>
      </c>
      <c r="C79" s="425">
        <f t="shared" si="15"/>
        <v>28889.787529799247</v>
      </c>
      <c r="D79" s="425">
        <f t="shared" si="15"/>
        <v>1707169.7426368801</v>
      </c>
      <c r="E79" s="425">
        <f t="shared" si="15"/>
        <v>2791.7725</v>
      </c>
      <c r="F79" s="425">
        <f t="shared" si="15"/>
        <v>369.42918178858042</v>
      </c>
      <c r="G79" s="425">
        <f t="shared" si="15"/>
        <v>1617.4760191754556</v>
      </c>
      <c r="H79" s="425">
        <f t="shared" si="15"/>
        <v>29085391.09</v>
      </c>
      <c r="I79" s="425">
        <f t="shared" ref="I79" si="24">I33*1000000/I66</f>
        <v>1542415.4758594427</v>
      </c>
      <c r="J79" s="207"/>
      <c r="L79" s="157"/>
      <c r="M79" s="157"/>
      <c r="N79" s="157"/>
      <c r="O79" s="157"/>
      <c r="P79" s="157"/>
      <c r="R79" s="157"/>
      <c r="S79" s="157"/>
      <c r="T79" s="157"/>
      <c r="U79" s="157"/>
    </row>
    <row r="80" spans="1:21" ht="13">
      <c r="A80" s="563" t="s">
        <v>117</v>
      </c>
      <c r="B80" s="563"/>
      <c r="C80" s="563"/>
      <c r="D80" s="563"/>
      <c r="E80" s="563"/>
      <c r="F80" s="563"/>
      <c r="G80" s="563"/>
      <c r="H80" s="563"/>
      <c r="I80" s="494"/>
      <c r="J80" s="207"/>
    </row>
    <row r="81" spans="1:26" s="183" customFormat="1">
      <c r="A81" s="228"/>
      <c r="B81" s="223"/>
      <c r="C81" s="223"/>
      <c r="D81" s="223"/>
      <c r="E81" s="223"/>
      <c r="F81" s="223"/>
      <c r="G81" s="223"/>
      <c r="H81" s="229"/>
      <c r="I81" s="495"/>
      <c r="J81" s="207"/>
    </row>
    <row r="82" spans="1:26" s="183" customFormat="1">
      <c r="A82" s="426" t="str">
        <f>A55</f>
        <v>2015 Board Approved</v>
      </c>
      <c r="B82" s="425">
        <f>B36*1000000/B55</f>
        <v>7703.9268546971025</v>
      </c>
      <c r="C82" s="425">
        <f t="shared" ref="C82:I82" si="25">C36*1000000/C55</f>
        <v>31602.070970921639</v>
      </c>
      <c r="D82" s="425">
        <f t="shared" si="25"/>
        <v>1580465.4159292036</v>
      </c>
      <c r="E82" s="425">
        <f t="shared" si="25"/>
        <v>3640.8780487804879</v>
      </c>
      <c r="F82" s="425">
        <f t="shared" si="25"/>
        <v>684.06746151524294</v>
      </c>
      <c r="G82" s="425">
        <f t="shared" si="25"/>
        <v>2894.6872246696034</v>
      </c>
      <c r="H82" s="425">
        <f t="shared" si="25"/>
        <v>22706506</v>
      </c>
      <c r="I82" s="425">
        <f t="shared" si="25"/>
        <v>3988503</v>
      </c>
      <c r="J82" s="207"/>
    </row>
    <row r="83" spans="1:26" s="183" customFormat="1">
      <c r="A83" s="228"/>
      <c r="B83" s="223"/>
      <c r="C83" s="223"/>
      <c r="D83" s="223"/>
      <c r="E83" s="223"/>
      <c r="F83" s="223"/>
      <c r="G83" s="223"/>
      <c r="H83" s="229"/>
      <c r="I83" s="495"/>
      <c r="J83" s="207"/>
    </row>
    <row r="84" spans="1:26">
      <c r="A84" s="424">
        <f t="shared" ref="A84:A95" si="26">A38</f>
        <v>2014</v>
      </c>
      <c r="B84" s="425">
        <f>B38*1000000/B57</f>
        <v>7825.2511660427326</v>
      </c>
      <c r="C84" s="425">
        <f t="shared" ref="B84:H95" si="27">C38*1000000/C57</f>
        <v>31783.194784047537</v>
      </c>
      <c r="D84" s="425">
        <f t="shared" si="27"/>
        <v>1643505.186887587</v>
      </c>
      <c r="E84" s="425">
        <f t="shared" si="27"/>
        <v>2897.1225339220241</v>
      </c>
      <c r="F84" s="425">
        <f t="shared" si="27"/>
        <v>671.05764782098606</v>
      </c>
      <c r="G84" s="425">
        <f t="shared" si="27"/>
        <v>2895.7897693642681</v>
      </c>
      <c r="H84" s="425">
        <f t="shared" si="27"/>
        <v>23480295.664462842</v>
      </c>
      <c r="I84" s="425">
        <f t="shared" ref="I84" si="28">I38*1000000/I57</f>
        <v>3806059.6158405393</v>
      </c>
      <c r="J84" s="207"/>
    </row>
    <row r="85" spans="1:26">
      <c r="A85" s="424">
        <f t="shared" si="26"/>
        <v>2015</v>
      </c>
      <c r="B85" s="425">
        <f t="shared" si="27"/>
        <v>7650.9038406811696</v>
      </c>
      <c r="C85" s="425">
        <f t="shared" si="27"/>
        <v>31042.595712382798</v>
      </c>
      <c r="D85" s="425">
        <f t="shared" si="27"/>
        <v>1698808.2458302681</v>
      </c>
      <c r="E85" s="425">
        <f t="shared" si="27"/>
        <v>3009.0571087239505</v>
      </c>
      <c r="F85" s="425">
        <f t="shared" si="27"/>
        <v>658.27860875609019</v>
      </c>
      <c r="G85" s="425">
        <f t="shared" si="27"/>
        <v>2908.7921836989099</v>
      </c>
      <c r="H85" s="425">
        <f t="shared" si="27"/>
        <v>24693368.753242645</v>
      </c>
      <c r="I85" s="425">
        <f t="shared" ref="I85" si="29">I39*1000000/I58</f>
        <v>3810275.9201165973</v>
      </c>
      <c r="J85" s="207"/>
    </row>
    <row r="86" spans="1:26">
      <c r="A86" s="424">
        <f t="shared" si="26"/>
        <v>2016</v>
      </c>
      <c r="B86" s="425">
        <f t="shared" si="27"/>
        <v>7516.167027718825</v>
      </c>
      <c r="C86" s="425">
        <f t="shared" si="27"/>
        <v>30347.515657086184</v>
      </c>
      <c r="D86" s="425">
        <f t="shared" si="27"/>
        <v>1712892.900726543</v>
      </c>
      <c r="E86" s="425">
        <f t="shared" si="27"/>
        <v>3028.539761306673</v>
      </c>
      <c r="F86" s="425">
        <f t="shared" si="27"/>
        <v>412.30095035172707</v>
      </c>
      <c r="G86" s="425">
        <f t="shared" si="27"/>
        <v>2909.1207629550991</v>
      </c>
      <c r="H86" s="425">
        <f t="shared" si="27"/>
        <v>25050985.892498177</v>
      </c>
      <c r="I86" s="425">
        <f t="shared" ref="I86" si="30">I40*1000000/I59</f>
        <v>3392916.2690166146</v>
      </c>
      <c r="J86" s="207"/>
      <c r="V86" s="157"/>
      <c r="W86" s="157"/>
      <c r="X86" s="157"/>
      <c r="Y86" s="157"/>
      <c r="Z86" s="157"/>
    </row>
    <row r="87" spans="1:26">
      <c r="A87" s="424">
        <f t="shared" si="26"/>
        <v>2017</v>
      </c>
      <c r="B87" s="425">
        <f t="shared" si="27"/>
        <v>7214.4232780026232</v>
      </c>
      <c r="C87" s="425">
        <f t="shared" si="27"/>
        <v>30006.506262866114</v>
      </c>
      <c r="D87" s="425">
        <f t="shared" si="27"/>
        <v>1676758.8034712039</v>
      </c>
      <c r="E87" s="425">
        <f t="shared" si="27"/>
        <v>3061.9139823262403</v>
      </c>
      <c r="F87" s="425">
        <f t="shared" si="27"/>
        <v>400.53249097055408</v>
      </c>
      <c r="G87" s="425">
        <f t="shared" si="27"/>
        <v>2884.29628405741</v>
      </c>
      <c r="H87" s="425">
        <f t="shared" si="27"/>
        <v>24531512.705545437</v>
      </c>
      <c r="I87" s="425">
        <f t="shared" ref="I87" si="31">I41*1000000/I60</f>
        <v>3155749.2369325161</v>
      </c>
      <c r="J87" s="207"/>
      <c r="V87" s="157"/>
      <c r="W87" s="157"/>
      <c r="X87" s="157"/>
      <c r="Y87" s="157"/>
      <c r="Z87" s="157"/>
    </row>
    <row r="88" spans="1:26" ht="12.75" customHeight="1">
      <c r="A88" s="424" t="str">
        <f t="shared" si="26"/>
        <v>2017</v>
      </c>
      <c r="B88" s="425">
        <f t="shared" si="27"/>
        <v>7637.9359026676757</v>
      </c>
      <c r="C88" s="425">
        <f t="shared" si="27"/>
        <v>30505.854806143259</v>
      </c>
      <c r="D88" s="425">
        <f t="shared" si="27"/>
        <v>1678768.6920352841</v>
      </c>
      <c r="E88" s="425">
        <f t="shared" si="27"/>
        <v>2660.976490050713</v>
      </c>
      <c r="F88" s="425">
        <f t="shared" si="27"/>
        <v>373.41004978677609</v>
      </c>
      <c r="G88" s="425">
        <f t="shared" si="27"/>
        <v>2775.8855521530422</v>
      </c>
      <c r="H88" s="425">
        <f t="shared" si="27"/>
        <v>26621586.74673925</v>
      </c>
      <c r="I88" s="425">
        <f t="shared" ref="I88" si="32">I42*1000000/I61</f>
        <v>1945985.0574736446</v>
      </c>
      <c r="J88" s="207"/>
      <c r="V88" s="157"/>
      <c r="W88" s="157"/>
      <c r="X88" s="157"/>
      <c r="Y88" s="157"/>
      <c r="Z88" s="157"/>
    </row>
    <row r="89" spans="1:26">
      <c r="A89" s="424">
        <f t="shared" si="26"/>
        <v>2019</v>
      </c>
      <c r="B89" s="425">
        <f t="shared" si="27"/>
        <v>7507.8155962200917</v>
      </c>
      <c r="C89" s="425">
        <f t="shared" si="27"/>
        <v>30240.415076264766</v>
      </c>
      <c r="D89" s="425">
        <f t="shared" si="27"/>
        <v>1682764.2792321395</v>
      </c>
      <c r="E89" s="425">
        <f t="shared" si="27"/>
        <v>2585.1948730018366</v>
      </c>
      <c r="F89" s="425">
        <f t="shared" si="27"/>
        <v>378.30877852325807</v>
      </c>
      <c r="G89" s="425">
        <f t="shared" si="27"/>
        <v>2835.8431022476402</v>
      </c>
      <c r="H89" s="425">
        <f t="shared" si="27"/>
        <v>27733888.595405675</v>
      </c>
      <c r="I89" s="425">
        <f t="shared" ref="I89" si="33">I43*1000000/I62</f>
        <v>1805240.7138964536</v>
      </c>
      <c r="J89" s="207"/>
      <c r="V89" s="157"/>
      <c r="W89" s="157"/>
      <c r="X89" s="157"/>
      <c r="Y89" s="157"/>
      <c r="Z89" s="157"/>
    </row>
    <row r="90" spans="1:26">
      <c r="A90" s="424">
        <f t="shared" si="26"/>
        <v>2020</v>
      </c>
      <c r="B90" s="425">
        <f t="shared" si="27"/>
        <v>7840.0564676697122</v>
      </c>
      <c r="C90" s="425">
        <f t="shared" si="27"/>
        <v>27810.997011637977</v>
      </c>
      <c r="D90" s="425">
        <f t="shared" si="27"/>
        <v>1541771.4466672796</v>
      </c>
      <c r="E90" s="425">
        <f t="shared" si="27"/>
        <v>2591.1211095352696</v>
      </c>
      <c r="F90" s="425">
        <f t="shared" si="27"/>
        <v>368.39049942164036</v>
      </c>
      <c r="G90" s="425">
        <f t="shared" si="27"/>
        <v>2922.0578181724072</v>
      </c>
      <c r="H90" s="425">
        <f t="shared" si="27"/>
        <v>27403982.294140354</v>
      </c>
      <c r="I90" s="425">
        <f t="shared" ref="I90" si="34">I44*1000000/I63</f>
        <v>1667927.0062538169</v>
      </c>
      <c r="J90" s="207"/>
      <c r="V90" s="157"/>
      <c r="W90" s="157"/>
      <c r="X90" s="157"/>
      <c r="Y90" s="157"/>
      <c r="Z90" s="157"/>
    </row>
    <row r="91" spans="1:26">
      <c r="A91" s="424">
        <f t="shared" si="26"/>
        <v>2021</v>
      </c>
      <c r="B91" s="425">
        <f t="shared" si="27"/>
        <v>7803.3792592952632</v>
      </c>
      <c r="C91" s="425">
        <f t="shared" si="27"/>
        <v>27573.803224800766</v>
      </c>
      <c r="D91" s="425">
        <f t="shared" si="27"/>
        <v>1631600.5667920264</v>
      </c>
      <c r="E91" s="425">
        <f t="shared" si="27"/>
        <v>2653.2186742323715</v>
      </c>
      <c r="F91" s="425">
        <f t="shared" si="27"/>
        <v>363.45388911780395</v>
      </c>
      <c r="G91" s="425">
        <f t="shared" si="27"/>
        <v>2150.5300796046754</v>
      </c>
      <c r="H91" s="425">
        <f t="shared" si="27"/>
        <v>28262823.451521624</v>
      </c>
      <c r="I91" s="425">
        <f t="shared" ref="I91" si="35">I45*1000000/I64</f>
        <v>1601391.3879156557</v>
      </c>
      <c r="J91" s="207"/>
      <c r="V91" s="157"/>
      <c r="W91" s="157"/>
      <c r="X91" s="157"/>
      <c r="Y91" s="157"/>
      <c r="Z91" s="157"/>
    </row>
    <row r="92" spans="1:26">
      <c r="A92" s="424">
        <f t="shared" si="26"/>
        <v>2022</v>
      </c>
      <c r="B92" s="425">
        <f t="shared" si="27"/>
        <v>7787.3653813225319</v>
      </c>
      <c r="C92" s="425">
        <f t="shared" si="27"/>
        <v>28992.453418295776</v>
      </c>
      <c r="D92" s="425">
        <f t="shared" si="27"/>
        <v>1738291.3689257046</v>
      </c>
      <c r="E92" s="425">
        <f t="shared" si="27"/>
        <v>2794.0273380275685</v>
      </c>
      <c r="F92" s="425">
        <f t="shared" si="27"/>
        <v>399.04316164574806</v>
      </c>
      <c r="G92" s="425">
        <f t="shared" si="27"/>
        <v>1621.8785307440685</v>
      </c>
      <c r="H92" s="425">
        <f t="shared" si="27"/>
        <v>29465533.829217989</v>
      </c>
      <c r="I92" s="425">
        <f t="shared" ref="I92" si="36">I46*1000000/I65</f>
        <v>1630757.5676428245</v>
      </c>
      <c r="J92" s="207"/>
      <c r="V92" s="157"/>
      <c r="W92" s="157"/>
      <c r="X92" s="157"/>
      <c r="Y92" s="157"/>
      <c r="Z92" s="157"/>
    </row>
    <row r="93" spans="1:26" ht="12.75" customHeight="1">
      <c r="A93" s="424">
        <f t="shared" si="26"/>
        <v>2023</v>
      </c>
      <c r="B93" s="425">
        <f t="shared" si="27"/>
        <v>7538.1584440535717</v>
      </c>
      <c r="C93" s="425">
        <f t="shared" si="27"/>
        <v>29281.58568393144</v>
      </c>
      <c r="D93" s="425">
        <f t="shared" si="27"/>
        <v>1730322.0746942044</v>
      </c>
      <c r="E93" s="425">
        <f t="shared" si="27"/>
        <v>2829.6340215196296</v>
      </c>
      <c r="F93" s="425">
        <f t="shared" si="27"/>
        <v>374.43931456847832</v>
      </c>
      <c r="G93" s="425">
        <f t="shared" si="27"/>
        <v>1639.4119409267787</v>
      </c>
      <c r="H93" s="425">
        <f t="shared" si="27"/>
        <v>29479841.984784897</v>
      </c>
      <c r="I93" s="425">
        <f t="shared" ref="I93" si="37">I47*1000000/I66</f>
        <v>1563333.4398881961</v>
      </c>
      <c r="J93" s="207"/>
      <c r="V93" s="157"/>
      <c r="W93" s="157"/>
      <c r="X93" s="157"/>
      <c r="Y93" s="157"/>
      <c r="Z93" s="157"/>
    </row>
    <row r="94" spans="1:26">
      <c r="A94" s="424" t="str">
        <f t="shared" si="26"/>
        <v>2024 Bridge</v>
      </c>
      <c r="B94" s="425">
        <f t="shared" si="27"/>
        <v>7511.4055911711312</v>
      </c>
      <c r="C94" s="425">
        <f t="shared" si="27"/>
        <v>29177.665613826681</v>
      </c>
      <c r="D94" s="425">
        <f t="shared" si="27"/>
        <v>1713858.3019617929</v>
      </c>
      <c r="E94" s="425">
        <f t="shared" si="27"/>
        <v>2791.7725</v>
      </c>
      <c r="F94" s="425">
        <f t="shared" si="27"/>
        <v>369.42918178858042</v>
      </c>
      <c r="G94" s="425">
        <f t="shared" si="27"/>
        <v>1617.4760191754553</v>
      </c>
      <c r="H94" s="425">
        <f t="shared" si="27"/>
        <v>29085391.09</v>
      </c>
      <c r="I94" s="425">
        <f t="shared" ref="I94" si="38">I48*1000000/I67</f>
        <v>1542415.4758594427</v>
      </c>
      <c r="J94" s="207"/>
      <c r="V94" s="157"/>
      <c r="W94" s="157"/>
      <c r="X94" s="157"/>
      <c r="Y94" s="157"/>
      <c r="Z94" s="157"/>
    </row>
    <row r="95" spans="1:26">
      <c r="A95" s="424" t="str">
        <f t="shared" si="26"/>
        <v>2025 Test</v>
      </c>
      <c r="B95" s="425">
        <f t="shared" si="27"/>
        <v>7484.8003526851508</v>
      </c>
      <c r="C95" s="425">
        <f t="shared" si="27"/>
        <v>29074.318944192371</v>
      </c>
      <c r="D95" s="425">
        <f t="shared" si="27"/>
        <v>1711457.1454680066</v>
      </c>
      <c r="E95" s="425">
        <f t="shared" si="27"/>
        <v>2791.7725</v>
      </c>
      <c r="F95" s="425">
        <f t="shared" si="27"/>
        <v>369.42918178858042</v>
      </c>
      <c r="G95" s="425">
        <f t="shared" si="27"/>
        <v>1617.4760191754556</v>
      </c>
      <c r="H95" s="425">
        <f t="shared" si="27"/>
        <v>24455086.393622831</v>
      </c>
      <c r="I95" s="425">
        <f t="shared" ref="I95" si="39">I49*1000000/I68</f>
        <v>1542415.4758594427</v>
      </c>
      <c r="J95" s="207"/>
      <c r="Q95" s="160"/>
      <c r="R95" s="161"/>
    </row>
    <row r="96" spans="1:26">
      <c r="A96" s="152"/>
      <c r="B96" s="159"/>
      <c r="C96" s="159"/>
      <c r="D96" s="159"/>
      <c r="E96" s="159"/>
      <c r="F96" s="159"/>
      <c r="G96" s="159"/>
      <c r="H96" s="159"/>
      <c r="I96" s="159"/>
      <c r="Q96" s="160"/>
      <c r="R96" s="161"/>
    </row>
    <row r="97" spans="1:14" ht="13">
      <c r="A97" s="535" t="s">
        <v>270</v>
      </c>
      <c r="B97" s="535"/>
      <c r="C97" s="155"/>
      <c r="D97" s="155"/>
      <c r="E97" s="155"/>
      <c r="F97" s="155"/>
      <c r="G97" s="155"/>
      <c r="H97" s="155"/>
      <c r="I97" s="155"/>
      <c r="N97" s="163"/>
    </row>
    <row r="98" spans="1:14">
      <c r="A98" s="412" t="s">
        <v>18</v>
      </c>
      <c r="B98" s="427">
        <f>'Power Purchased Model'!S6</f>
        <v>0.79854694408947857</v>
      </c>
      <c r="N98" s="163"/>
    </row>
    <row r="99" spans="1:14">
      <c r="A99" s="412" t="s">
        <v>19</v>
      </c>
      <c r="B99" s="427">
        <f>'Power Purchased Model'!S7</f>
        <v>0.78785032165175173</v>
      </c>
      <c r="N99" s="163"/>
    </row>
    <row r="100" spans="1:14">
      <c r="A100" s="412" t="s">
        <v>143</v>
      </c>
      <c r="B100" s="428">
        <f>'Power Purchased Model'!V13</f>
        <v>74.654120844072949</v>
      </c>
      <c r="N100" s="163"/>
    </row>
    <row r="101" spans="1:14">
      <c r="A101" s="234" t="s">
        <v>144</v>
      </c>
      <c r="B101" s="235">
        <f>'Power Purchased Model'!S26</f>
        <v>2.0987141905256194E-2</v>
      </c>
      <c r="N101" s="163"/>
    </row>
    <row r="102" spans="1:14" ht="13">
      <c r="A102" s="429" t="s">
        <v>145</v>
      </c>
      <c r="B102" s="430"/>
      <c r="N102" s="163"/>
    </row>
    <row r="103" spans="1:14">
      <c r="A103" s="238" t="s">
        <v>3</v>
      </c>
      <c r="B103" s="239">
        <f>'Power Purchased Model'!U19</f>
        <v>8.7485477620201628</v>
      </c>
      <c r="N103" s="163"/>
    </row>
    <row r="104" spans="1:14">
      <c r="A104" s="412" t="s">
        <v>4</v>
      </c>
      <c r="B104" s="431">
        <f>'Power Purchased Model'!U20</f>
        <v>10.046780719270506</v>
      </c>
      <c r="N104" s="163"/>
    </row>
    <row r="105" spans="1:14">
      <c r="A105" s="412" t="s">
        <v>101</v>
      </c>
      <c r="B105" s="431">
        <f>'Power Purchased Model'!U21</f>
        <v>4.6247438892116648</v>
      </c>
      <c r="N105" s="163"/>
    </row>
    <row r="106" spans="1:14">
      <c r="A106" s="412" t="s">
        <v>14</v>
      </c>
      <c r="B106" s="431">
        <f>'Power Purchased Model'!U22</f>
        <v>-2.4773152933696645</v>
      </c>
      <c r="N106" s="163"/>
    </row>
    <row r="107" spans="1:14">
      <c r="A107" s="412" t="s">
        <v>253</v>
      </c>
      <c r="B107" s="431">
        <f>'Power Purchased Model'!U23</f>
        <v>4.5678098422470352</v>
      </c>
      <c r="N107" s="163"/>
    </row>
    <row r="108" spans="1:14">
      <c r="A108" s="412" t="s">
        <v>252</v>
      </c>
      <c r="B108" s="431">
        <f>'Power Purchased Model'!U24</f>
        <v>-9.9200102627129798</v>
      </c>
      <c r="N108" s="163"/>
    </row>
    <row r="109" spans="1:14">
      <c r="A109" s="412" t="s">
        <v>146</v>
      </c>
      <c r="B109" s="431">
        <f>'Power Purchased Model'!U18</f>
        <v>1.8638984896535546</v>
      </c>
      <c r="N109" s="163"/>
    </row>
    <row r="110" spans="1:14">
      <c r="N110" s="163"/>
    </row>
    <row r="111" spans="1:14">
      <c r="N111" s="163"/>
    </row>
    <row r="112" spans="1:14">
      <c r="N112" s="163"/>
    </row>
    <row r="113" spans="1:14" ht="13">
      <c r="A113" s="565" t="s">
        <v>310</v>
      </c>
      <c r="B113" s="565"/>
      <c r="C113" s="565"/>
      <c r="D113" s="565"/>
      <c r="E113" s="565"/>
      <c r="F113" s="565"/>
      <c r="G113" s="565"/>
      <c r="H113" s="565"/>
      <c r="I113" s="514"/>
      <c r="J113" s="396"/>
      <c r="K113" s="396"/>
      <c r="L113" s="396"/>
      <c r="M113" s="396"/>
    </row>
    <row r="114" spans="1:14" ht="52">
      <c r="A114" s="432" t="s">
        <v>67</v>
      </c>
      <c r="B114" s="433" t="s">
        <v>118</v>
      </c>
      <c r="C114" s="433" t="s">
        <v>119</v>
      </c>
      <c r="D114" s="433" t="s">
        <v>7</v>
      </c>
      <c r="E114" s="433" t="s">
        <v>120</v>
      </c>
      <c r="F114" s="433" t="s">
        <v>121</v>
      </c>
      <c r="G114" s="406" t="s">
        <v>122</v>
      </c>
    </row>
    <row r="115" spans="1:14" ht="13">
      <c r="A115" s="552" t="s">
        <v>123</v>
      </c>
      <c r="B115" s="553"/>
      <c r="C115" s="553"/>
      <c r="D115" s="553"/>
      <c r="E115" s="553"/>
      <c r="F115" s="553"/>
      <c r="G115" s="554"/>
      <c r="H115" s="146"/>
      <c r="I115" s="146"/>
      <c r="J115" s="396"/>
      <c r="K115" s="396"/>
      <c r="L115" s="396"/>
      <c r="M115" s="396"/>
    </row>
    <row r="116" spans="1:14">
      <c r="A116" s="410">
        <f t="shared" ref="A116:A127" si="40">A8</f>
        <v>2014</v>
      </c>
      <c r="B116" s="411">
        <f>'Rate Class Energy Model'!B3/1000000</f>
        <v>619.30384274033088</v>
      </c>
      <c r="C116" s="411">
        <f>'Power Purchased Model'!I152/1000000</f>
        <v>620.72540793864653</v>
      </c>
      <c r="D116" s="434">
        <f t="shared" ref="D116:D125" si="41">C116/B116-1</f>
        <v>2.2954244753681241E-3</v>
      </c>
      <c r="E116" s="411">
        <f>'Power Purchased Model-Wthr Nrml'!I152/1000000</f>
        <v>622.00587765729915</v>
      </c>
      <c r="F116" s="435">
        <f>'Power Purchased Model-Wthr Nrml'!K152</f>
        <v>1.0020628601669535</v>
      </c>
      <c r="G116" s="411">
        <f t="shared" ref="G116:G125" si="42">B116*F116</f>
        <v>620.5813799687611</v>
      </c>
      <c r="J116" s="153"/>
      <c r="K116" s="153"/>
      <c r="L116" s="153"/>
      <c r="M116" s="153"/>
    </row>
    <row r="117" spans="1:14">
      <c r="A117" s="410">
        <f t="shared" si="40"/>
        <v>2015</v>
      </c>
      <c r="B117" s="411">
        <f>'Rate Class Energy Model'!B4/1000000</f>
        <v>624.15935236889595</v>
      </c>
      <c r="C117" s="411">
        <f>'Power Purchased Model'!I153/1000000</f>
        <v>620.65268675390018</v>
      </c>
      <c r="D117" s="434">
        <f t="shared" si="41"/>
        <v>-5.6182216956083275E-3</v>
      </c>
      <c r="E117" s="411">
        <f>'Power Purchased Model-Wthr Nrml'!I153/1000000</f>
        <v>622.00587765729904</v>
      </c>
      <c r="F117" s="435">
        <f>'Power Purchased Model-Wthr Nrml'!K153</f>
        <v>1.0021802707573477</v>
      </c>
      <c r="G117" s="411">
        <f t="shared" si="42"/>
        <v>625.520188752791</v>
      </c>
      <c r="J117" s="153"/>
      <c r="K117" s="153"/>
      <c r="L117" s="153"/>
      <c r="M117" s="153"/>
    </row>
    <row r="118" spans="1:14">
      <c r="A118" s="410">
        <f t="shared" si="40"/>
        <v>2016</v>
      </c>
      <c r="B118" s="411">
        <f>'Rate Class Energy Model'!B5/1000000</f>
        <v>624.54369489777014</v>
      </c>
      <c r="C118" s="411">
        <f>'Power Purchased Model'!I154/1000000</f>
        <v>626.030371032782</v>
      </c>
      <c r="D118" s="434">
        <f t="shared" si="41"/>
        <v>2.3804197322898624E-3</v>
      </c>
      <c r="E118" s="411">
        <f>'Power Purchased Model-Wthr Nrml'!I154/1000000</f>
        <v>622.73916305834143</v>
      </c>
      <c r="F118" s="435">
        <f>'Power Purchased Model-Wthr Nrml'!K154</f>
        <v>0.99474273433569849</v>
      </c>
      <c r="G118" s="411">
        <f t="shared" si="42"/>
        <v>621.26030277472807</v>
      </c>
      <c r="J118" s="153"/>
      <c r="K118" s="153"/>
      <c r="L118" s="153"/>
      <c r="M118" s="153"/>
    </row>
    <row r="119" spans="1:14">
      <c r="A119" s="410">
        <f t="shared" si="40"/>
        <v>2017</v>
      </c>
      <c r="B119" s="411">
        <f>'Rate Class Energy Model'!B6/1000000</f>
        <v>607.172997993438</v>
      </c>
      <c r="C119" s="411">
        <f>'Power Purchased Model'!I155/1000000</f>
        <v>618.12367520686507</v>
      </c>
      <c r="D119" s="434">
        <f t="shared" si="41"/>
        <v>1.803551417737026E-2</v>
      </c>
      <c r="E119" s="411">
        <f>'Power Purchased Model-Wthr Nrml'!I155/1000000</f>
        <v>621.27184453586437</v>
      </c>
      <c r="F119" s="435">
        <f>'Power Purchased Model-Wthr Nrml'!K155</f>
        <v>1.0050931058868531</v>
      </c>
      <c r="G119" s="411">
        <f t="shared" si="42"/>
        <v>610.26539436385656</v>
      </c>
      <c r="J119" s="153"/>
      <c r="K119" s="153"/>
      <c r="L119" s="153"/>
      <c r="M119" s="153"/>
    </row>
    <row r="120" spans="1:14">
      <c r="A120" s="410">
        <f t="shared" si="40"/>
        <v>2018</v>
      </c>
      <c r="B120" s="411">
        <f>'Rate Class Energy Model'!B7/1000000</f>
        <v>633.22067530431298</v>
      </c>
      <c r="C120" s="411">
        <f>'Power Purchased Model'!I156/1000000</f>
        <v>628.37396093887946</v>
      </c>
      <c r="D120" s="434">
        <f t="shared" si="41"/>
        <v>-7.6540684068856502E-3</v>
      </c>
      <c r="E120" s="411">
        <f>'Power Purchased Model-Wthr Nrml'!I156/1000000</f>
        <v>622.00587765729915</v>
      </c>
      <c r="F120" s="435">
        <f>'Power Purchased Model-Wthr Nrml'!K156</f>
        <v>0.98986577471786785</v>
      </c>
      <c r="G120" s="411">
        <f t="shared" si="42"/>
        <v>626.80347432747521</v>
      </c>
      <c r="J120" s="153"/>
      <c r="K120" s="153"/>
      <c r="L120" s="153"/>
      <c r="M120" s="153"/>
    </row>
    <row r="121" spans="1:14">
      <c r="A121" s="410">
        <f t="shared" si="40"/>
        <v>2019</v>
      </c>
      <c r="B121" s="411">
        <f>'Rate Class Energy Model'!B8/1000000</f>
        <v>626.71158168187901</v>
      </c>
      <c r="C121" s="411">
        <f>'Power Purchased Model'!I157/1000000</f>
        <v>622.99115895097509</v>
      </c>
      <c r="D121" s="434">
        <f t="shared" si="41"/>
        <v>-5.9364193029903811E-3</v>
      </c>
      <c r="E121" s="411">
        <f>'Power Purchased Model-Wthr Nrml'!I157/1000000</f>
        <v>622.73991077873393</v>
      </c>
      <c r="F121" s="435">
        <f>'Power Purchased Model-Wthr Nrml'!K157</f>
        <v>0.99959670668093559</v>
      </c>
      <c r="G121" s="411">
        <f t="shared" si="42"/>
        <v>626.45883308800637</v>
      </c>
      <c r="J121" s="153"/>
      <c r="K121" s="153"/>
      <c r="L121" s="153"/>
      <c r="M121" s="153"/>
    </row>
    <row r="122" spans="1:14">
      <c r="A122" s="410">
        <f t="shared" si="40"/>
        <v>2020</v>
      </c>
      <c r="B122" s="411">
        <f>'Rate Class Energy Model'!B9/1000000</f>
        <v>604.4835965476899</v>
      </c>
      <c r="C122" s="411">
        <f>'Power Purchased Model'!I158/1000000</f>
        <v>601.32917608900743</v>
      </c>
      <c r="D122" s="434">
        <f t="shared" si="41"/>
        <v>-5.2183723043899288E-3</v>
      </c>
      <c r="E122" s="411">
        <f>'Power Purchased Model-Wthr Nrml'!I158/1000000</f>
        <v>599.31691192384415</v>
      </c>
      <c r="F122" s="435">
        <f>'Power Purchased Model-Wthr Nrml'!K158</f>
        <v>0.99665363956186048</v>
      </c>
      <c r="G122" s="411">
        <f t="shared" si="42"/>
        <v>602.46077655469844</v>
      </c>
      <c r="J122" s="153"/>
      <c r="K122" s="153"/>
      <c r="L122" s="153"/>
      <c r="M122" s="153"/>
    </row>
    <row r="123" spans="1:14">
      <c r="A123" s="410">
        <f t="shared" si="40"/>
        <v>2021</v>
      </c>
      <c r="B123" s="411">
        <f>'Rate Class Energy Model'!B10/1000000</f>
        <v>610.73793191403092</v>
      </c>
      <c r="C123" s="411">
        <f>'Power Purchased Model'!I159/1000000</f>
        <v>624.45139636743033</v>
      </c>
      <c r="D123" s="434">
        <f t="shared" si="41"/>
        <v>2.2453926204357266E-2</v>
      </c>
      <c r="E123" s="411">
        <f>'Power Purchased Model-Wthr Nrml'!I159/1000000</f>
        <v>622.73991077873393</v>
      </c>
      <c r="F123" s="435">
        <f>'Power Purchased Model-Wthr Nrml'!K159</f>
        <v>0.99725921729272693</v>
      </c>
      <c r="G123" s="411">
        <f t="shared" si="42"/>
        <v>609.0640319515652</v>
      </c>
      <c r="J123" s="153"/>
      <c r="K123" s="153"/>
      <c r="L123" s="153"/>
      <c r="M123" s="153"/>
    </row>
    <row r="124" spans="1:14" ht="12.75" customHeight="1">
      <c r="A124" s="410">
        <f t="shared" si="40"/>
        <v>2022</v>
      </c>
      <c r="B124" s="411">
        <f>'Rate Class Energy Model'!B11/1000000</f>
        <v>624.62779536230266</v>
      </c>
      <c r="C124" s="411">
        <f>'Power Purchased Model'!I160/1000000</f>
        <v>621.73222616426347</v>
      </c>
      <c r="D124" s="434">
        <f t="shared" si="41"/>
        <v>-4.6356713862848453E-3</v>
      </c>
      <c r="E124" s="411">
        <f>'Power Purchased Model-Wthr Nrml'!I160/1000000</f>
        <v>621.27184453586449</v>
      </c>
      <c r="F124" s="435">
        <f>'Power Purchased Model-Wthr Nrml'!K160</f>
        <v>0.99925951782934064</v>
      </c>
      <c r="G124" s="411">
        <f t="shared" si="42"/>
        <v>624.16526961653858</v>
      </c>
      <c r="J124" s="153"/>
      <c r="K124" s="153"/>
      <c r="L124" s="153"/>
      <c r="M124" s="153"/>
    </row>
    <row r="125" spans="1:14">
      <c r="A125" s="410">
        <f t="shared" si="40"/>
        <v>2023</v>
      </c>
      <c r="B125" s="411">
        <f>'Rate Class Energy Model'!B12/1000000</f>
        <v>622.40759430849596</v>
      </c>
      <c r="C125" s="411">
        <f>'Power Purchased Model'!I161/1000000</f>
        <v>612.95900367639445</v>
      </c>
      <c r="D125" s="434">
        <f t="shared" si="41"/>
        <v>-1.5180712315374323E-2</v>
      </c>
      <c r="E125" s="411">
        <f>'Power Purchased Model-Wthr Nrml'!I161/1000000</f>
        <v>621.27184453586437</v>
      </c>
      <c r="F125" s="435">
        <f>'Power Purchased Model-Wthr Nrml'!K161</f>
        <v>1.0135618219319911</v>
      </c>
      <c r="G125" s="411">
        <f t="shared" si="42"/>
        <v>630.84857527162671</v>
      </c>
      <c r="J125" s="153"/>
      <c r="K125" s="153"/>
      <c r="L125" s="153"/>
      <c r="M125" s="153"/>
      <c r="N125" s="163"/>
    </row>
    <row r="126" spans="1:14">
      <c r="A126" s="410" t="str">
        <f t="shared" si="40"/>
        <v>2024 Bridge</v>
      </c>
      <c r="B126" s="411"/>
      <c r="C126" s="411">
        <f>'Power Purchased Model'!I162/1000000</f>
        <v>623.47909830101105</v>
      </c>
      <c r="D126" s="434"/>
      <c r="E126" s="411">
        <f>'Power Purchased Model-Wthr Nrml'!I162/1000000</f>
        <v>623.47319617977621</v>
      </c>
      <c r="F126" s="435">
        <f>'Power Purchased Model-Wthr Nrml'!K162</f>
        <v>0.999990533570009</v>
      </c>
      <c r="G126" s="412"/>
    </row>
    <row r="127" spans="1:14">
      <c r="A127" s="410" t="str">
        <f t="shared" si="40"/>
        <v>2025 Test</v>
      </c>
      <c r="B127" s="411"/>
      <c r="C127" s="411">
        <f>'Power Purchased Model'!I163/1000000</f>
        <v>622.01191434977181</v>
      </c>
      <c r="D127" s="434"/>
      <c r="E127" s="411">
        <f>'Power Purchased Model-Wthr Nrml'!I163/1000000</f>
        <v>622.00587765729915</v>
      </c>
      <c r="F127" s="435">
        <f>'Power Purchased Model-Wthr Nrml'!K163</f>
        <v>0.99999029489253588</v>
      </c>
      <c r="G127" s="412"/>
    </row>
    <row r="129" spans="1:17" s="166" customFormat="1" ht="14">
      <c r="A129" s="530" t="s">
        <v>271</v>
      </c>
      <c r="B129" s="530"/>
      <c r="C129" s="530"/>
      <c r="D129" s="530"/>
      <c r="E129" s="530"/>
      <c r="F129" s="530"/>
      <c r="G129" s="530"/>
      <c r="H129" s="530"/>
      <c r="I129" s="396"/>
      <c r="J129" s="164"/>
      <c r="K129" s="165"/>
      <c r="L129" s="165"/>
      <c r="N129" s="167"/>
    </row>
    <row r="130" spans="1:17" ht="39">
      <c r="A130" s="405" t="str">
        <f t="shared" ref="A130:G130" si="43">A52</f>
        <v>Year</v>
      </c>
      <c r="B130" s="406" t="str">
        <f t="shared" si="43"/>
        <v xml:space="preserve">Residential </v>
      </c>
      <c r="C130" s="406" t="str">
        <f t="shared" si="43"/>
        <v>General Service &lt; 50 kW</v>
      </c>
      <c r="D130" s="406" t="str">
        <f t="shared" si="43"/>
        <v>General Service 50 to 4,999 kW</v>
      </c>
      <c r="E130" s="406" t="str">
        <f t="shared" si="43"/>
        <v>Sentinel Lighting</v>
      </c>
      <c r="F130" s="406" t="str">
        <f t="shared" si="43"/>
        <v>Street Lighting</v>
      </c>
      <c r="G130" s="406" t="str">
        <f t="shared" si="43"/>
        <v xml:space="preserve">Unmetered Scattered Loads </v>
      </c>
      <c r="H130" s="417" t="s">
        <v>231</v>
      </c>
      <c r="I130" s="417" t="s">
        <v>265</v>
      </c>
      <c r="J130" s="406" t="s">
        <v>8</v>
      </c>
      <c r="K130" s="146"/>
      <c r="L130" s="146"/>
      <c r="M130" s="146"/>
      <c r="N130" s="146"/>
      <c r="O130" s="146"/>
      <c r="P130" s="146"/>
      <c r="Q130" s="146"/>
    </row>
    <row r="131" spans="1:17" s="166" customFormat="1" ht="14">
      <c r="A131" s="436" t="s">
        <v>115</v>
      </c>
      <c r="B131" s="437"/>
      <c r="C131" s="437"/>
      <c r="D131" s="437"/>
      <c r="E131" s="437"/>
      <c r="F131" s="437"/>
      <c r="G131" s="437"/>
      <c r="H131" s="437"/>
      <c r="I131" s="437"/>
      <c r="J131" s="438"/>
      <c r="K131" s="146"/>
      <c r="L131" s="146"/>
      <c r="M131" s="146"/>
      <c r="N131" s="146"/>
      <c r="O131" s="146"/>
      <c r="P131" s="146"/>
      <c r="Q131" s="146"/>
    </row>
    <row r="132" spans="1:17" s="166" customFormat="1" ht="14">
      <c r="A132" s="439">
        <f t="shared" ref="A132:A141" si="44">A116</f>
        <v>2014</v>
      </c>
      <c r="B132" s="440">
        <f>'Rate Class Customer Model'!B11</f>
        <v>18025.666666666668</v>
      </c>
      <c r="C132" s="440">
        <f>'Rate Class Customer Model'!C11</f>
        <v>2033.25</v>
      </c>
      <c r="D132" s="440">
        <f>'Rate Class Customer Model'!D11</f>
        <v>222</v>
      </c>
      <c r="E132" s="440">
        <f>'Rate Class Customer Model'!E11</f>
        <v>46</v>
      </c>
      <c r="F132" s="440">
        <f>'Rate Class Customer Model'!F11</f>
        <v>6534.166666666667</v>
      </c>
      <c r="G132" s="440">
        <f>'Rate Class Customer Model'!G11</f>
        <v>229.58333333333334</v>
      </c>
      <c r="H132" s="440">
        <f>'Rate Class Customer Model'!H11</f>
        <v>1</v>
      </c>
      <c r="I132" s="440">
        <f>'Rate Class Customer Model'!I11</f>
        <v>1</v>
      </c>
      <c r="J132" s="440">
        <f t="shared" ref="J132:J141" si="45">SUM(B132:I132)</f>
        <v>27092.666666666668</v>
      </c>
      <c r="K132" s="146"/>
      <c r="L132" s="146"/>
      <c r="M132" s="146"/>
      <c r="N132" s="146"/>
      <c r="O132" s="146"/>
      <c r="P132" s="146"/>
      <c r="Q132" s="146"/>
    </row>
    <row r="133" spans="1:17" s="166" customFormat="1" ht="14">
      <c r="A133" s="439">
        <f t="shared" si="44"/>
        <v>2015</v>
      </c>
      <c r="B133" s="440">
        <f>'Rate Class Customer Model'!B12</f>
        <v>18196.5</v>
      </c>
      <c r="C133" s="440">
        <f>'Rate Class Customer Model'!C12</f>
        <v>2051.8333333333335</v>
      </c>
      <c r="D133" s="440">
        <f>'Rate Class Customer Model'!D12</f>
        <v>218</v>
      </c>
      <c r="E133" s="440">
        <f>'Rate Class Customer Model'!E12</f>
        <v>43.583333333333336</v>
      </c>
      <c r="F133" s="440">
        <f>'Rate Class Customer Model'!F12</f>
        <v>6557.5</v>
      </c>
      <c r="G133" s="440">
        <f>'Rate Class Customer Model'!G12</f>
        <v>228.5</v>
      </c>
      <c r="H133" s="440">
        <f>'Rate Class Customer Model'!H12</f>
        <v>1</v>
      </c>
      <c r="I133" s="440">
        <f>'Rate Class Customer Model'!I12</f>
        <v>1</v>
      </c>
      <c r="J133" s="440">
        <f t="shared" si="45"/>
        <v>27297.916666666664</v>
      </c>
      <c r="K133" s="146"/>
      <c r="L133" s="146"/>
      <c r="M133" s="146"/>
      <c r="N133" s="146"/>
      <c r="O133" s="146"/>
      <c r="P133" s="146"/>
      <c r="Q133" s="146"/>
    </row>
    <row r="134" spans="1:17" s="166" customFormat="1" ht="14">
      <c r="A134" s="439">
        <f t="shared" si="44"/>
        <v>2016</v>
      </c>
      <c r="B134" s="440">
        <f>'Rate Class Customer Model'!B13</f>
        <v>18417.25</v>
      </c>
      <c r="C134" s="440">
        <f>'Rate Class Customer Model'!C13</f>
        <v>2067</v>
      </c>
      <c r="D134" s="440">
        <f>'Rate Class Customer Model'!D13</f>
        <v>216.75</v>
      </c>
      <c r="E134" s="440">
        <f>'Rate Class Customer Model'!E13</f>
        <v>43.5</v>
      </c>
      <c r="F134" s="440">
        <f>'Rate Class Customer Model'!F13</f>
        <v>6567.5</v>
      </c>
      <c r="G134" s="440">
        <f>'Rate Class Customer Model'!G13</f>
        <v>227.58333333333334</v>
      </c>
      <c r="H134" s="440">
        <f>'Rate Class Customer Model'!H13</f>
        <v>1</v>
      </c>
      <c r="I134" s="440">
        <f>'Rate Class Customer Model'!I13</f>
        <v>1</v>
      </c>
      <c r="J134" s="440">
        <f t="shared" si="45"/>
        <v>27541.583333333332</v>
      </c>
      <c r="K134" s="146"/>
      <c r="L134" s="146"/>
      <c r="M134" s="146"/>
      <c r="N134" s="146"/>
      <c r="O134" s="146"/>
      <c r="P134" s="168"/>
    </row>
    <row r="135" spans="1:17" s="166" customFormat="1" ht="14">
      <c r="A135" s="439">
        <f t="shared" si="44"/>
        <v>2017</v>
      </c>
      <c r="B135" s="440">
        <f>'Rate Class Customer Model'!B14</f>
        <v>18677.583333333332</v>
      </c>
      <c r="C135" s="440">
        <f>'Rate Class Customer Model'!C14</f>
        <v>2080.6666666666665</v>
      </c>
      <c r="D135" s="440">
        <f>'Rate Class Customer Model'!D14</f>
        <v>219.16666666666666</v>
      </c>
      <c r="E135" s="440">
        <f>'Rate Class Customer Model'!E14</f>
        <v>42.5</v>
      </c>
      <c r="F135" s="440">
        <f>'Rate Class Customer Model'!F14</f>
        <v>6581.666666666667</v>
      </c>
      <c r="G135" s="440">
        <f>'Rate Class Customer Model'!G14</f>
        <v>229.75</v>
      </c>
      <c r="H135" s="440">
        <f>'Rate Class Customer Model'!H14</f>
        <v>1</v>
      </c>
      <c r="I135" s="440">
        <f>'Rate Class Customer Model'!I14</f>
        <v>1</v>
      </c>
      <c r="J135" s="440">
        <f t="shared" si="45"/>
        <v>27833.333333333336</v>
      </c>
      <c r="K135" s="146"/>
      <c r="L135" s="146"/>
      <c r="M135" s="146"/>
      <c r="N135" s="146"/>
      <c r="O135" s="146"/>
      <c r="P135" s="168"/>
    </row>
    <row r="136" spans="1:17" s="166" customFormat="1" ht="14">
      <c r="A136" s="439">
        <f t="shared" si="44"/>
        <v>2018</v>
      </c>
      <c r="B136" s="440">
        <f>'Rate Class Customer Model'!B15</f>
        <v>18942</v>
      </c>
      <c r="C136" s="440">
        <f>'Rate Class Customer Model'!C15</f>
        <v>2089.1666666666665</v>
      </c>
      <c r="D136" s="440">
        <f>'Rate Class Customer Model'!D15</f>
        <v>217.33333333333334</v>
      </c>
      <c r="E136" s="440">
        <f>'Rate Class Customer Model'!E15</f>
        <v>41</v>
      </c>
      <c r="F136" s="440">
        <f>'Rate Class Customer Model'!F15</f>
        <v>6579</v>
      </c>
      <c r="G136" s="440">
        <f>'Rate Class Customer Model'!G15</f>
        <v>229.5</v>
      </c>
      <c r="H136" s="440">
        <f>'Rate Class Customer Model'!H15</f>
        <v>1</v>
      </c>
      <c r="I136" s="440">
        <f>'Rate Class Customer Model'!I15</f>
        <v>2</v>
      </c>
      <c r="J136" s="440">
        <f t="shared" si="45"/>
        <v>28101</v>
      </c>
      <c r="K136" s="146"/>
      <c r="L136" s="146"/>
      <c r="M136" s="146"/>
      <c r="N136" s="146"/>
      <c r="O136" s="146"/>
      <c r="P136" s="168"/>
    </row>
    <row r="137" spans="1:17" s="166" customFormat="1" ht="14">
      <c r="A137" s="439">
        <f t="shared" si="44"/>
        <v>2019</v>
      </c>
      <c r="B137" s="440">
        <f>'Rate Class Customer Model'!B16</f>
        <v>19073.333333333332</v>
      </c>
      <c r="C137" s="440">
        <f>'Rate Class Customer Model'!C16</f>
        <v>2082</v>
      </c>
      <c r="D137" s="440">
        <f>'Rate Class Customer Model'!D16</f>
        <v>220</v>
      </c>
      <c r="E137" s="440">
        <f>'Rate Class Customer Model'!E16</f>
        <v>37.833333333333336</v>
      </c>
      <c r="F137" s="440">
        <f>'Rate Class Customer Model'!F16</f>
        <v>6560.333333333333</v>
      </c>
      <c r="G137" s="440">
        <f>'Rate Class Customer Model'!G16</f>
        <v>228.58333333333334</v>
      </c>
      <c r="H137" s="440">
        <f>'Rate Class Customer Model'!H16</f>
        <v>1</v>
      </c>
      <c r="I137" s="440">
        <f>'Rate Class Customer Model'!I16</f>
        <v>2</v>
      </c>
      <c r="J137" s="440">
        <f t="shared" si="45"/>
        <v>28205.083333333328</v>
      </c>
      <c r="K137" s="146"/>
      <c r="L137" s="146"/>
      <c r="M137" s="146"/>
      <c r="N137" s="146"/>
      <c r="O137" s="146"/>
      <c r="P137" s="168"/>
    </row>
    <row r="138" spans="1:17" s="166" customFormat="1" ht="14">
      <c r="A138" s="439">
        <f t="shared" si="44"/>
        <v>2020</v>
      </c>
      <c r="B138" s="440">
        <f>'Rate Class Customer Model'!B17</f>
        <v>19223.5</v>
      </c>
      <c r="C138" s="440">
        <f>'Rate Class Customer Model'!C17</f>
        <v>2084.25</v>
      </c>
      <c r="D138" s="440">
        <f>'Rate Class Customer Model'!D17</f>
        <v>221</v>
      </c>
      <c r="E138" s="440">
        <f>'Rate Class Customer Model'!E17</f>
        <v>36.583333333333336</v>
      </c>
      <c r="F138" s="440">
        <f>'Rate Class Customer Model'!F17</f>
        <v>6479.25</v>
      </c>
      <c r="G138" s="440">
        <f>'Rate Class Customer Model'!G17</f>
        <v>229</v>
      </c>
      <c r="H138" s="440">
        <f>'Rate Class Customer Model'!H17</f>
        <v>1</v>
      </c>
      <c r="I138" s="440">
        <f>'Rate Class Customer Model'!I17</f>
        <v>2</v>
      </c>
      <c r="J138" s="440">
        <f t="shared" si="45"/>
        <v>28276.583333333332</v>
      </c>
      <c r="K138" s="146"/>
      <c r="L138" s="146"/>
      <c r="M138" s="146"/>
      <c r="N138" s="146"/>
      <c r="O138" s="146"/>
      <c r="P138" s="168"/>
    </row>
    <row r="139" spans="1:17" s="166" customFormat="1" ht="14">
      <c r="A139" s="439">
        <f t="shared" si="44"/>
        <v>2021</v>
      </c>
      <c r="B139" s="440">
        <f>'Rate Class Customer Model'!B18</f>
        <v>19481.25</v>
      </c>
      <c r="C139" s="440">
        <f>'Rate Class Customer Model'!C18</f>
        <v>2094.75</v>
      </c>
      <c r="D139" s="440">
        <f>'Rate Class Customer Model'!D18</f>
        <v>215</v>
      </c>
      <c r="E139" s="440">
        <f>'Rate Class Customer Model'!E18</f>
        <v>36</v>
      </c>
      <c r="F139" s="440">
        <f>'Rate Class Customer Model'!F18</f>
        <v>6389.833333333333</v>
      </c>
      <c r="G139" s="440">
        <f>'Rate Class Customer Model'!G18</f>
        <v>338</v>
      </c>
      <c r="H139" s="440">
        <f>'Rate Class Customer Model'!H18</f>
        <v>1</v>
      </c>
      <c r="I139" s="440">
        <f>'Rate Class Customer Model'!I18</f>
        <v>2</v>
      </c>
      <c r="J139" s="440">
        <f t="shared" si="45"/>
        <v>28557.833333333332</v>
      </c>
      <c r="K139" s="146"/>
      <c r="L139" s="146"/>
      <c r="M139" s="146"/>
      <c r="N139" s="146"/>
      <c r="O139" s="146"/>
      <c r="P139" s="168"/>
    </row>
    <row r="140" spans="1:17" s="166" customFormat="1" ht="14">
      <c r="A140" s="439">
        <f t="shared" si="44"/>
        <v>2022</v>
      </c>
      <c r="B140" s="440">
        <f>'Rate Class Customer Model'!B19</f>
        <v>19755.75</v>
      </c>
      <c r="C140" s="440">
        <f>'Rate Class Customer Model'!C19</f>
        <v>2107</v>
      </c>
      <c r="D140" s="440">
        <f>'Rate Class Customer Model'!D19</f>
        <v>209</v>
      </c>
      <c r="E140" s="440">
        <f>'Rate Class Customer Model'!E19</f>
        <v>35.583333333333336</v>
      </c>
      <c r="F140" s="440">
        <f>'Rate Class Customer Model'!F19</f>
        <v>6375.666666666667</v>
      </c>
      <c r="G140" s="440">
        <f>'Rate Class Customer Model'!G19</f>
        <v>432.75</v>
      </c>
      <c r="H140" s="440">
        <f>'Rate Class Customer Model'!H19</f>
        <v>1</v>
      </c>
      <c r="I140" s="440">
        <f>'Rate Class Customer Model'!I19</f>
        <v>2</v>
      </c>
      <c r="J140" s="440">
        <f t="shared" si="45"/>
        <v>28918.75</v>
      </c>
      <c r="K140" s="146"/>
      <c r="L140" s="146"/>
      <c r="M140" s="146"/>
      <c r="N140" s="146"/>
      <c r="O140" s="146"/>
      <c r="P140" s="168"/>
    </row>
    <row r="141" spans="1:17" s="166" customFormat="1" ht="14">
      <c r="A141" s="439">
        <f t="shared" si="44"/>
        <v>2023</v>
      </c>
      <c r="B141" s="440">
        <f>'Rate Class Customer Model'!B20</f>
        <v>20059.166666666668</v>
      </c>
      <c r="C141" s="440">
        <f>'Rate Class Customer Model'!C20</f>
        <v>2125.3333333333335</v>
      </c>
      <c r="D141" s="440">
        <f>'Rate Class Customer Model'!D20</f>
        <v>209.5</v>
      </c>
      <c r="E141" s="440">
        <f>'Rate Class Customer Model'!E20</f>
        <v>36</v>
      </c>
      <c r="F141" s="440">
        <f>'Rate Class Customer Model'!F20</f>
        <v>6399.5</v>
      </c>
      <c r="G141" s="440">
        <f>'Rate Class Customer Model'!G20</f>
        <v>434.58333333333331</v>
      </c>
      <c r="H141" s="440">
        <f>'Rate Class Customer Model'!H20</f>
        <v>1</v>
      </c>
      <c r="I141" s="440">
        <f>'Rate Class Customer Model'!I20</f>
        <v>2</v>
      </c>
      <c r="J141" s="440">
        <f t="shared" si="45"/>
        <v>29267.083333333332</v>
      </c>
      <c r="K141" s="146"/>
      <c r="L141" s="146"/>
      <c r="M141" s="146"/>
      <c r="N141" s="146"/>
      <c r="O141" s="146"/>
      <c r="P141" s="168"/>
    </row>
    <row r="142" spans="1:17" s="171" customFormat="1" ht="14.5">
      <c r="A142" s="169"/>
      <c r="B142" s="170"/>
      <c r="C142" s="170"/>
      <c r="D142" s="170"/>
      <c r="E142" s="170"/>
      <c r="F142" s="170"/>
      <c r="G142" s="170"/>
      <c r="H142" s="170"/>
      <c r="I142" s="170"/>
      <c r="J142" s="170"/>
      <c r="K142" s="170"/>
      <c r="L142" s="170"/>
    </row>
    <row r="143" spans="1:17" s="171" customFormat="1" ht="14.5"/>
    <row r="144" spans="1:17" s="172" customFormat="1" ht="13">
      <c r="A144" s="532" t="s">
        <v>272</v>
      </c>
      <c r="B144" s="533"/>
      <c r="C144" s="533"/>
      <c r="D144" s="533"/>
      <c r="E144" s="533"/>
      <c r="F144" s="533"/>
    </row>
    <row r="145" spans="1:16378" ht="39">
      <c r="A145" s="405" t="s">
        <v>67</v>
      </c>
      <c r="B145" s="406" t="str">
        <f t="shared" ref="B145:C145" si="46">B130</f>
        <v xml:space="preserve">Residential </v>
      </c>
      <c r="C145" s="406" t="str">
        <f t="shared" si="46"/>
        <v>General Service &lt; 50 kW</v>
      </c>
      <c r="D145" s="406" t="str">
        <f t="shared" ref="D145:I145" si="47">D130</f>
        <v>General Service 50 to 4,999 kW</v>
      </c>
      <c r="E145" s="406" t="str">
        <f t="shared" si="47"/>
        <v>Sentinel Lighting</v>
      </c>
      <c r="F145" s="406" t="str">
        <f t="shared" si="47"/>
        <v>Street Lighting</v>
      </c>
      <c r="G145" s="406" t="str">
        <f t="shared" si="47"/>
        <v xml:space="preserve">Unmetered Scattered Loads </v>
      </c>
      <c r="H145" s="417" t="str">
        <f t="shared" si="47"/>
        <v>Large Use</v>
      </c>
      <c r="I145" s="417" t="str">
        <f t="shared" si="47"/>
        <v>Wholesale Market Participant</v>
      </c>
      <c r="J145" s="146"/>
      <c r="K145" s="146"/>
      <c r="L145" s="146"/>
      <c r="M145" s="146"/>
      <c r="N145" s="146"/>
      <c r="O145" s="146"/>
      <c r="P145" s="146"/>
    </row>
    <row r="146" spans="1:16378" s="172" customFormat="1" ht="13">
      <c r="A146" s="441" t="s">
        <v>124</v>
      </c>
      <c r="B146" s="442"/>
      <c r="C146" s="442"/>
      <c r="D146" s="442"/>
      <c r="E146" s="442"/>
      <c r="F146" s="442"/>
      <c r="G146" s="442"/>
      <c r="H146" s="443"/>
      <c r="I146" s="443"/>
      <c r="J146" s="146"/>
      <c r="K146" s="146"/>
      <c r="L146" s="146"/>
      <c r="M146" s="146"/>
      <c r="N146" s="146"/>
      <c r="O146" s="146"/>
      <c r="P146" s="146"/>
      <c r="Q146" s="146"/>
      <c r="R146" s="146"/>
    </row>
    <row r="147" spans="1:16378" s="172" customFormat="1">
      <c r="A147" s="252">
        <f t="shared" ref="A147:A156" si="48">A132</f>
        <v>2014</v>
      </c>
      <c r="B147" s="444"/>
      <c r="C147" s="444"/>
      <c r="D147" s="444"/>
      <c r="E147" s="444"/>
      <c r="F147" s="444"/>
      <c r="G147" s="444"/>
      <c r="H147" s="444"/>
      <c r="I147" s="444"/>
      <c r="J147" s="146"/>
      <c r="K147" s="146"/>
      <c r="L147" s="146"/>
      <c r="M147" s="146"/>
    </row>
    <row r="148" spans="1:16378" s="172" customFormat="1">
      <c r="A148" s="252">
        <f t="shared" si="48"/>
        <v>2015</v>
      </c>
      <c r="B148" s="445">
        <f t="shared" ref="B148:H156" si="49">B133/B132-1</f>
        <v>9.4772269171736756E-3</v>
      </c>
      <c r="C148" s="445">
        <f t="shared" si="49"/>
        <v>9.1397188409361174E-3</v>
      </c>
      <c r="D148" s="445">
        <f t="shared" si="49"/>
        <v>-1.8018018018018056E-2</v>
      </c>
      <c r="E148" s="445">
        <f t="shared" si="49"/>
        <v>-5.2536231884057871E-2</v>
      </c>
      <c r="F148" s="515">
        <f>F133/F132-1</f>
        <v>3.5709730901669623E-3</v>
      </c>
      <c r="G148" s="515">
        <f t="shared" si="49"/>
        <v>-4.7186932849365704E-3</v>
      </c>
      <c r="H148" s="445">
        <f t="shared" si="49"/>
        <v>0</v>
      </c>
      <c r="I148" s="515">
        <f t="shared" ref="I148" si="50">I133/I132-1</f>
        <v>0</v>
      </c>
      <c r="J148" s="146"/>
      <c r="K148" s="146"/>
      <c r="L148" s="146"/>
      <c r="M148" s="146"/>
      <c r="N148" s="146"/>
      <c r="O148" s="146"/>
      <c r="P148" s="146"/>
    </row>
    <row r="149" spans="1:16378" s="172" customFormat="1">
      <c r="A149" s="252">
        <f t="shared" si="48"/>
        <v>2016</v>
      </c>
      <c r="B149" s="445">
        <f t="shared" si="49"/>
        <v>1.2131453851015328E-2</v>
      </c>
      <c r="C149" s="445">
        <f t="shared" si="49"/>
        <v>7.3917634635691787E-3</v>
      </c>
      <c r="D149" s="445">
        <f t="shared" si="49"/>
        <v>-5.7339449541284893E-3</v>
      </c>
      <c r="E149" s="445">
        <f t="shared" si="49"/>
        <v>-1.9120458891014325E-3</v>
      </c>
      <c r="F149" s="515">
        <f t="shared" si="49"/>
        <v>1.5249714067862019E-3</v>
      </c>
      <c r="G149" s="515">
        <f t="shared" si="49"/>
        <v>-4.0116703136396925E-3</v>
      </c>
      <c r="H149" s="445">
        <f t="shared" si="49"/>
        <v>0</v>
      </c>
      <c r="I149" s="515">
        <f t="shared" ref="I149" si="51">I134/I133-1</f>
        <v>0</v>
      </c>
      <c r="J149" s="146"/>
      <c r="K149" s="146"/>
      <c r="L149" s="146"/>
      <c r="M149" s="146"/>
      <c r="N149" s="146"/>
      <c r="O149" s="146"/>
      <c r="P149" s="146"/>
    </row>
    <row r="150" spans="1:16378" s="172" customFormat="1">
      <c r="A150" s="252">
        <f t="shared" si="48"/>
        <v>2017</v>
      </c>
      <c r="B150" s="445">
        <f t="shared" si="49"/>
        <v>1.4135298881935876E-2</v>
      </c>
      <c r="C150" s="445">
        <f t="shared" si="49"/>
        <v>6.6118368005159134E-3</v>
      </c>
      <c r="D150" s="445">
        <f t="shared" si="49"/>
        <v>1.1149557862360604E-2</v>
      </c>
      <c r="E150" s="445">
        <f t="shared" si="49"/>
        <v>-2.2988505747126409E-2</v>
      </c>
      <c r="F150" s="515">
        <f t="shared" si="49"/>
        <v>2.1570866641289488E-3</v>
      </c>
      <c r="G150" s="515">
        <f t="shared" si="49"/>
        <v>9.5203222262907339E-3</v>
      </c>
      <c r="H150" s="445">
        <f t="shared" si="49"/>
        <v>0</v>
      </c>
      <c r="I150" s="515">
        <f t="shared" ref="I150" si="52">I135/I134-1</f>
        <v>0</v>
      </c>
      <c r="J150" s="146"/>
      <c r="K150" s="146"/>
      <c r="L150" s="146"/>
      <c r="M150" s="146"/>
      <c r="N150" s="146"/>
      <c r="O150" s="146"/>
      <c r="P150" s="146"/>
    </row>
    <row r="151" spans="1:16378" s="172" customFormat="1">
      <c r="A151" s="252">
        <f t="shared" si="48"/>
        <v>2018</v>
      </c>
      <c r="B151" s="445">
        <f t="shared" si="49"/>
        <v>1.415689931334807E-2</v>
      </c>
      <c r="C151" s="445">
        <f t="shared" si="49"/>
        <v>4.0852290932393842E-3</v>
      </c>
      <c r="D151" s="445">
        <f t="shared" si="49"/>
        <v>-8.365019011406738E-3</v>
      </c>
      <c r="E151" s="445">
        <f t="shared" si="49"/>
        <v>-3.5294117647058809E-2</v>
      </c>
      <c r="F151" s="515">
        <f t="shared" si="49"/>
        <v>-4.0516586477590266E-4</v>
      </c>
      <c r="G151" s="515">
        <f t="shared" si="49"/>
        <v>-1.0881392818280489E-3</v>
      </c>
      <c r="H151" s="445">
        <f t="shared" si="49"/>
        <v>0</v>
      </c>
      <c r="I151" s="515">
        <f t="shared" ref="I151" si="53">I136/I135-1</f>
        <v>1</v>
      </c>
      <c r="J151" s="146"/>
      <c r="K151" s="146"/>
      <c r="L151" s="146"/>
      <c r="M151" s="146"/>
      <c r="N151" s="146"/>
      <c r="O151" s="146"/>
      <c r="P151" s="146"/>
    </row>
    <row r="152" spans="1:16378" s="172" customFormat="1">
      <c r="A152" s="252">
        <f t="shared" si="48"/>
        <v>2019</v>
      </c>
      <c r="B152" s="445">
        <f t="shared" si="49"/>
        <v>6.9334459578360708E-3</v>
      </c>
      <c r="C152" s="445">
        <f t="shared" si="49"/>
        <v>-3.4303948942958629E-3</v>
      </c>
      <c r="D152" s="445">
        <f t="shared" si="49"/>
        <v>1.2269938650306678E-2</v>
      </c>
      <c r="E152" s="445">
        <f t="shared" si="49"/>
        <v>-7.7235772357723498E-2</v>
      </c>
      <c r="F152" s="515">
        <f t="shared" si="49"/>
        <v>-2.8373106348482668E-3</v>
      </c>
      <c r="G152" s="515">
        <f t="shared" si="49"/>
        <v>-3.9941902687000708E-3</v>
      </c>
      <c r="H152" s="445">
        <f t="shared" si="49"/>
        <v>0</v>
      </c>
      <c r="I152" s="515">
        <f t="shared" ref="I152" si="54">I137/I136-1</f>
        <v>0</v>
      </c>
      <c r="J152" s="146"/>
      <c r="K152" s="146"/>
      <c r="L152" s="146"/>
      <c r="M152" s="146"/>
      <c r="N152" s="146"/>
      <c r="O152" s="146"/>
      <c r="P152" s="146"/>
    </row>
    <row r="153" spans="1:16378" s="172" customFormat="1">
      <c r="A153" s="252">
        <f t="shared" si="48"/>
        <v>2020</v>
      </c>
      <c r="B153" s="445">
        <f t="shared" si="49"/>
        <v>7.8731212862637179E-3</v>
      </c>
      <c r="C153" s="445">
        <f t="shared" si="49"/>
        <v>1.0806916426513435E-3</v>
      </c>
      <c r="D153" s="445">
        <f t="shared" si="49"/>
        <v>4.5454545454546302E-3</v>
      </c>
      <c r="E153" s="445">
        <f t="shared" si="49"/>
        <v>-3.3039647577092546E-2</v>
      </c>
      <c r="F153" s="515">
        <f t="shared" si="49"/>
        <v>-1.2359636197347701E-2</v>
      </c>
      <c r="G153" s="515">
        <f t="shared" si="49"/>
        <v>1.8228217280349401E-3</v>
      </c>
      <c r="H153" s="445">
        <f t="shared" si="49"/>
        <v>0</v>
      </c>
      <c r="I153" s="515">
        <f t="shared" ref="I153" si="55">I138/I137-1</f>
        <v>0</v>
      </c>
      <c r="J153" s="146"/>
      <c r="K153" s="146"/>
      <c r="L153" s="146"/>
      <c r="M153" s="146"/>
      <c r="N153" s="146"/>
      <c r="O153" s="146"/>
      <c r="P153" s="146"/>
    </row>
    <row r="154" spans="1:16378" s="172" customFormat="1">
      <c r="A154" s="252">
        <f t="shared" si="48"/>
        <v>2021</v>
      </c>
      <c r="B154" s="445">
        <f t="shared" si="49"/>
        <v>1.3408068249798344E-2</v>
      </c>
      <c r="C154" s="445">
        <f t="shared" si="49"/>
        <v>5.0377833753147971E-3</v>
      </c>
      <c r="D154" s="445">
        <f t="shared" si="49"/>
        <v>-2.714932126696834E-2</v>
      </c>
      <c r="E154" s="445">
        <f t="shared" si="49"/>
        <v>-1.5945330296127658E-2</v>
      </c>
      <c r="F154" s="515">
        <f t="shared" si="49"/>
        <v>-1.380046558886705E-2</v>
      </c>
      <c r="G154" s="515">
        <f t="shared" si="49"/>
        <v>0.47598253275109181</v>
      </c>
      <c r="H154" s="445">
        <f t="shared" si="49"/>
        <v>0</v>
      </c>
      <c r="I154" s="515">
        <f t="shared" ref="I154" si="56">I139/I138-1</f>
        <v>0</v>
      </c>
      <c r="J154" s="146"/>
      <c r="K154" s="146"/>
      <c r="L154" s="146"/>
      <c r="M154" s="146"/>
      <c r="N154" s="146"/>
      <c r="O154" s="146"/>
      <c r="P154" s="146"/>
    </row>
    <row r="155" spans="1:16378" s="172" customFormat="1">
      <c r="A155" s="252">
        <f t="shared" si="48"/>
        <v>2022</v>
      </c>
      <c r="B155" s="445">
        <f t="shared" si="49"/>
        <v>1.4090471607314692E-2</v>
      </c>
      <c r="C155" s="445">
        <f t="shared" si="49"/>
        <v>5.8479532163742132E-3</v>
      </c>
      <c r="D155" s="445">
        <f t="shared" si="49"/>
        <v>-2.7906976744186074E-2</v>
      </c>
      <c r="E155" s="445">
        <f t="shared" si="49"/>
        <v>-1.1574074074073959E-2</v>
      </c>
      <c r="F155" s="515">
        <f t="shared" si="49"/>
        <v>-2.2170635645164527E-3</v>
      </c>
      <c r="G155" s="515">
        <f t="shared" si="49"/>
        <v>0.28032544378698221</v>
      </c>
      <c r="H155" s="445">
        <f t="shared" si="49"/>
        <v>0</v>
      </c>
      <c r="I155" s="515">
        <f t="shared" ref="I155" si="57">I140/I139-1</f>
        <v>0</v>
      </c>
      <c r="J155" s="146"/>
      <c r="K155" s="146"/>
      <c r="L155" s="146"/>
      <c r="M155" s="146"/>
      <c r="N155" s="146"/>
      <c r="O155" s="146"/>
      <c r="P155" s="146"/>
    </row>
    <row r="156" spans="1:16378" s="172" customFormat="1">
      <c r="A156" s="252">
        <f t="shared" si="48"/>
        <v>2023</v>
      </c>
      <c r="B156" s="445">
        <f t="shared" si="49"/>
        <v>1.5358397766051191E-2</v>
      </c>
      <c r="C156" s="445">
        <f t="shared" si="49"/>
        <v>8.7011548805568939E-3</v>
      </c>
      <c r="D156" s="445">
        <f t="shared" si="49"/>
        <v>2.3923444976077235E-3</v>
      </c>
      <c r="E156" s="445">
        <f t="shared" si="49"/>
        <v>1.1709601873536313E-2</v>
      </c>
      <c r="F156" s="515">
        <f t="shared" si="49"/>
        <v>3.7381711716422128E-3</v>
      </c>
      <c r="G156" s="515">
        <f t="shared" si="49"/>
        <v>4.2364721740804079E-3</v>
      </c>
      <c r="H156" s="445">
        <f t="shared" si="49"/>
        <v>0</v>
      </c>
      <c r="I156" s="515">
        <f t="shared" ref="I156" si="58">I141/I140-1</f>
        <v>0</v>
      </c>
      <c r="J156" s="146"/>
      <c r="K156" s="146"/>
      <c r="L156" s="146"/>
      <c r="M156" s="146"/>
      <c r="N156" s="146"/>
      <c r="O156" s="146"/>
      <c r="P156" s="146"/>
    </row>
    <row r="157" spans="1:16378" s="172" customFormat="1" ht="13">
      <c r="A157" s="446" t="s">
        <v>125</v>
      </c>
      <c r="B157" s="447">
        <f>'Rate Class Customer Model'!B39-1</f>
        <v>1.1947426131446282E-2</v>
      </c>
      <c r="C157" s="447">
        <f>'Rate Class Customer Model'!C39-1</f>
        <v>4.9335919231965342E-3</v>
      </c>
      <c r="D157" s="447">
        <f>'Rate Class Customer Model'!D39-1</f>
        <v>-6.4186057899248139E-3</v>
      </c>
      <c r="E157" s="447">
        <f>'Rate Class Customer Model'!E39-1</f>
        <v>-2.6868277898310367E-2</v>
      </c>
      <c r="F157" s="516">
        <f>'Rate Class Customer Model'!F39-1</f>
        <v>-2.3112092713545307E-3</v>
      </c>
      <c r="G157" s="516">
        <f>'Rate Class Customer Model'!G39-1</f>
        <v>2.4052254173478893E-4</v>
      </c>
      <c r="H157" s="447">
        <f>'Rate Class Customer Model'!H39-1</f>
        <v>0</v>
      </c>
      <c r="I157" s="516">
        <f>'Rate Class Customer Model'!I39-1</f>
        <v>8.0059738892306109E-2</v>
      </c>
      <c r="J157" s="146"/>
      <c r="K157" s="146"/>
      <c r="L157" s="146"/>
      <c r="M157" s="146"/>
    </row>
    <row r="158" spans="1:16378" s="171" customFormat="1" ht="14.5"/>
    <row r="159" spans="1:16378" s="171" customFormat="1" ht="14.5">
      <c r="A159" s="532" t="s">
        <v>273</v>
      </c>
      <c r="B159" s="533"/>
      <c r="C159" s="533"/>
      <c r="D159" s="533"/>
      <c r="E159" s="533"/>
      <c r="F159" s="533"/>
      <c r="G159" s="533"/>
      <c r="H159" s="533"/>
      <c r="I159" s="533"/>
      <c r="J159" s="533"/>
      <c r="K159" s="146"/>
      <c r="L159" s="146"/>
      <c r="M159" s="146"/>
      <c r="N159" s="146"/>
      <c r="O159" s="146"/>
      <c r="P159" s="146"/>
      <c r="Q159" s="146"/>
      <c r="R159" s="146"/>
      <c r="S159" s="146"/>
      <c r="T159" s="146"/>
      <c r="U159" s="146"/>
      <c r="V159" s="146"/>
      <c r="W159" s="146"/>
      <c r="X159" s="146"/>
      <c r="Y159" s="146"/>
      <c r="Z159" s="146"/>
      <c r="AA159" s="146"/>
      <c r="AB159" s="533"/>
      <c r="AC159" s="533"/>
      <c r="AD159" s="533"/>
      <c r="AE159" s="532"/>
      <c r="AF159" s="533"/>
      <c r="AG159" s="533"/>
      <c r="AH159" s="533"/>
      <c r="AI159" s="533"/>
      <c r="AJ159" s="533"/>
      <c r="AK159" s="532"/>
      <c r="AL159" s="533"/>
      <c r="AM159" s="533"/>
      <c r="AN159" s="533"/>
      <c r="AO159" s="533"/>
      <c r="AP159" s="533"/>
      <c r="AQ159" s="532"/>
      <c r="AR159" s="533"/>
      <c r="AS159" s="533"/>
      <c r="AT159" s="533"/>
      <c r="AU159" s="533"/>
      <c r="AV159" s="533"/>
      <c r="AW159" s="532"/>
      <c r="AX159" s="533"/>
      <c r="AY159" s="533"/>
      <c r="AZ159" s="533"/>
      <c r="BA159" s="533"/>
      <c r="BB159" s="533"/>
      <c r="BC159" s="532"/>
      <c r="BD159" s="533"/>
      <c r="BE159" s="533"/>
      <c r="BF159" s="533"/>
      <c r="BG159" s="533"/>
      <c r="BH159" s="533"/>
      <c r="BI159" s="532"/>
      <c r="BJ159" s="533"/>
      <c r="BK159" s="533"/>
      <c r="BL159" s="533"/>
      <c r="BM159" s="533"/>
      <c r="BN159" s="533"/>
      <c r="BO159" s="532"/>
      <c r="BP159" s="533"/>
      <c r="BQ159" s="533"/>
      <c r="BR159" s="533"/>
      <c r="BS159" s="533"/>
      <c r="BT159" s="533"/>
      <c r="BU159" s="532"/>
      <c r="BV159" s="533"/>
      <c r="BW159" s="533"/>
      <c r="BX159" s="533"/>
      <c r="BY159" s="533"/>
      <c r="BZ159" s="533"/>
      <c r="CA159" s="532"/>
      <c r="CB159" s="533"/>
      <c r="CC159" s="533"/>
      <c r="CD159" s="533"/>
      <c r="CE159" s="533"/>
      <c r="CF159" s="533"/>
      <c r="CG159" s="532"/>
      <c r="CH159" s="533"/>
      <c r="CI159" s="533"/>
      <c r="CJ159" s="533"/>
      <c r="CK159" s="533"/>
      <c r="CL159" s="533"/>
      <c r="CM159" s="532"/>
      <c r="CN159" s="533"/>
      <c r="CO159" s="533"/>
      <c r="CP159" s="533"/>
      <c r="CQ159" s="533"/>
      <c r="CR159" s="533"/>
      <c r="CS159" s="532"/>
      <c r="CT159" s="533"/>
      <c r="CU159" s="533"/>
      <c r="CV159" s="533"/>
      <c r="CW159" s="533"/>
      <c r="CX159" s="533"/>
      <c r="CY159" s="532"/>
      <c r="CZ159" s="533"/>
      <c r="DA159" s="533"/>
      <c r="DB159" s="533"/>
      <c r="DC159" s="533"/>
      <c r="DD159" s="533"/>
      <c r="DE159" s="532"/>
      <c r="DF159" s="533"/>
      <c r="DG159" s="533"/>
      <c r="DH159" s="533"/>
      <c r="DI159" s="533"/>
      <c r="DJ159" s="533"/>
      <c r="DK159" s="532"/>
      <c r="DL159" s="533"/>
      <c r="DM159" s="533"/>
      <c r="DN159" s="533"/>
      <c r="DO159" s="533"/>
      <c r="DP159" s="533"/>
      <c r="DQ159" s="532"/>
      <c r="DR159" s="533"/>
      <c r="DS159" s="533"/>
      <c r="DT159" s="533"/>
      <c r="DU159" s="533"/>
      <c r="DV159" s="533"/>
      <c r="DW159" s="532"/>
      <c r="DX159" s="533"/>
      <c r="DY159" s="533"/>
      <c r="DZ159" s="533"/>
      <c r="EA159" s="533"/>
      <c r="EB159" s="533"/>
      <c r="EC159" s="532"/>
      <c r="ED159" s="533"/>
      <c r="EE159" s="533"/>
      <c r="EF159" s="533"/>
      <c r="EG159" s="533"/>
      <c r="EH159" s="533"/>
      <c r="EI159" s="532"/>
      <c r="EJ159" s="533"/>
      <c r="EK159" s="533"/>
      <c r="EL159" s="533"/>
      <c r="EM159" s="533"/>
      <c r="EN159" s="533"/>
      <c r="EO159" s="532"/>
      <c r="EP159" s="533"/>
      <c r="EQ159" s="533"/>
      <c r="ER159" s="533"/>
      <c r="ES159" s="533"/>
      <c r="ET159" s="533"/>
      <c r="EU159" s="532"/>
      <c r="EV159" s="533"/>
      <c r="EW159" s="533"/>
      <c r="EX159" s="533"/>
      <c r="EY159" s="533"/>
      <c r="EZ159" s="533"/>
      <c r="FA159" s="532"/>
      <c r="FB159" s="533"/>
      <c r="FC159" s="533"/>
      <c r="FD159" s="533"/>
      <c r="FE159" s="533"/>
      <c r="FF159" s="533"/>
      <c r="FG159" s="532"/>
      <c r="FH159" s="533"/>
      <c r="FI159" s="533"/>
      <c r="FJ159" s="533"/>
      <c r="FK159" s="533"/>
      <c r="FL159" s="533"/>
      <c r="FM159" s="532"/>
      <c r="FN159" s="533"/>
      <c r="FO159" s="533"/>
      <c r="FP159" s="533"/>
      <c r="FQ159" s="533"/>
      <c r="FR159" s="533"/>
      <c r="FS159" s="532"/>
      <c r="FT159" s="533"/>
      <c r="FU159" s="533"/>
      <c r="FV159" s="533"/>
      <c r="FW159" s="533"/>
      <c r="FX159" s="533"/>
      <c r="FY159" s="532"/>
      <c r="FZ159" s="533"/>
      <c r="GA159" s="533"/>
      <c r="GB159" s="533"/>
      <c r="GC159" s="533"/>
      <c r="GD159" s="533"/>
      <c r="GE159" s="532"/>
      <c r="GF159" s="533"/>
      <c r="GG159" s="533"/>
      <c r="GH159" s="533"/>
      <c r="GI159" s="533"/>
      <c r="GJ159" s="533"/>
      <c r="GK159" s="532"/>
      <c r="GL159" s="533"/>
      <c r="GM159" s="533"/>
      <c r="GN159" s="533"/>
      <c r="GO159" s="533"/>
      <c r="GP159" s="533"/>
      <c r="GQ159" s="532"/>
      <c r="GR159" s="533"/>
      <c r="GS159" s="533"/>
      <c r="GT159" s="533"/>
      <c r="GU159" s="533"/>
      <c r="GV159" s="533"/>
      <c r="GW159" s="532"/>
      <c r="GX159" s="533"/>
      <c r="GY159" s="533"/>
      <c r="GZ159" s="533"/>
      <c r="HA159" s="533"/>
      <c r="HB159" s="533"/>
      <c r="HC159" s="532"/>
      <c r="HD159" s="533"/>
      <c r="HE159" s="533"/>
      <c r="HF159" s="533"/>
      <c r="HG159" s="533"/>
      <c r="HH159" s="533"/>
      <c r="HI159" s="532"/>
      <c r="HJ159" s="533"/>
      <c r="HK159" s="533"/>
      <c r="HL159" s="533"/>
      <c r="HM159" s="533"/>
      <c r="HN159" s="533"/>
      <c r="HO159" s="532"/>
      <c r="HP159" s="533"/>
      <c r="HQ159" s="533"/>
      <c r="HR159" s="533"/>
      <c r="HS159" s="533"/>
      <c r="HT159" s="533"/>
      <c r="HU159" s="532"/>
      <c r="HV159" s="533"/>
      <c r="HW159" s="533"/>
      <c r="HX159" s="533"/>
      <c r="HY159" s="533"/>
      <c r="HZ159" s="533"/>
      <c r="IA159" s="532"/>
      <c r="IB159" s="533"/>
      <c r="IC159" s="533"/>
      <c r="ID159" s="533"/>
      <c r="IE159" s="533"/>
      <c r="IF159" s="533"/>
      <c r="IG159" s="532"/>
      <c r="IH159" s="533"/>
      <c r="II159" s="533"/>
      <c r="IJ159" s="533"/>
      <c r="IK159" s="533"/>
      <c r="IL159" s="533"/>
      <c r="IM159" s="532"/>
      <c r="IN159" s="533"/>
      <c r="IO159" s="533"/>
      <c r="IP159" s="533"/>
      <c r="IQ159" s="533"/>
      <c r="IR159" s="533"/>
      <c r="IS159" s="532"/>
      <c r="IT159" s="533"/>
      <c r="IU159" s="533"/>
      <c r="IV159" s="533"/>
      <c r="IW159" s="533"/>
      <c r="IX159" s="533"/>
      <c r="IY159" s="532"/>
      <c r="IZ159" s="533"/>
      <c r="JA159" s="533"/>
      <c r="JB159" s="533"/>
      <c r="JC159" s="533"/>
      <c r="JD159" s="533"/>
      <c r="JE159" s="532"/>
      <c r="JF159" s="533"/>
      <c r="JG159" s="533"/>
      <c r="JH159" s="533"/>
      <c r="JI159" s="533"/>
      <c r="JJ159" s="533"/>
      <c r="JK159" s="532"/>
      <c r="JL159" s="533"/>
      <c r="JM159" s="533"/>
      <c r="JN159" s="533"/>
      <c r="JO159" s="533"/>
      <c r="JP159" s="533"/>
      <c r="JQ159" s="532"/>
      <c r="JR159" s="533"/>
      <c r="JS159" s="533"/>
      <c r="JT159" s="533"/>
      <c r="JU159" s="533"/>
      <c r="JV159" s="533"/>
      <c r="JW159" s="532"/>
      <c r="JX159" s="533"/>
      <c r="JY159" s="533"/>
      <c r="JZ159" s="533"/>
      <c r="KA159" s="533"/>
      <c r="KB159" s="533"/>
      <c r="KC159" s="532"/>
      <c r="KD159" s="533"/>
      <c r="KE159" s="533"/>
      <c r="KF159" s="533"/>
      <c r="KG159" s="533"/>
      <c r="KH159" s="533"/>
      <c r="KI159" s="532"/>
      <c r="KJ159" s="533"/>
      <c r="KK159" s="533"/>
      <c r="KL159" s="533"/>
      <c r="KM159" s="533"/>
      <c r="KN159" s="533"/>
      <c r="KO159" s="532"/>
      <c r="KP159" s="533"/>
      <c r="KQ159" s="533"/>
      <c r="KR159" s="533"/>
      <c r="KS159" s="533"/>
      <c r="KT159" s="533"/>
      <c r="KU159" s="532"/>
      <c r="KV159" s="533"/>
      <c r="KW159" s="533"/>
      <c r="KX159" s="533"/>
      <c r="KY159" s="533"/>
      <c r="KZ159" s="533"/>
      <c r="LA159" s="532"/>
      <c r="LB159" s="533"/>
      <c r="LC159" s="533"/>
      <c r="LD159" s="533"/>
      <c r="LE159" s="533"/>
      <c r="LF159" s="533"/>
      <c r="LG159" s="532"/>
      <c r="LH159" s="533"/>
      <c r="LI159" s="533"/>
      <c r="LJ159" s="533"/>
      <c r="LK159" s="533"/>
      <c r="LL159" s="533"/>
      <c r="LM159" s="532"/>
      <c r="LN159" s="533"/>
      <c r="LO159" s="533"/>
      <c r="LP159" s="533"/>
      <c r="LQ159" s="533"/>
      <c r="LR159" s="533"/>
      <c r="LS159" s="532"/>
      <c r="LT159" s="533"/>
      <c r="LU159" s="533"/>
      <c r="LV159" s="533"/>
      <c r="LW159" s="533"/>
      <c r="LX159" s="533"/>
      <c r="LY159" s="532"/>
      <c r="LZ159" s="533"/>
      <c r="MA159" s="533"/>
      <c r="MB159" s="533"/>
      <c r="MC159" s="533"/>
      <c r="MD159" s="533"/>
      <c r="ME159" s="532"/>
      <c r="MF159" s="533"/>
      <c r="MG159" s="533"/>
      <c r="MH159" s="533"/>
      <c r="MI159" s="533"/>
      <c r="MJ159" s="533"/>
      <c r="MK159" s="532"/>
      <c r="ML159" s="533"/>
      <c r="MM159" s="533"/>
      <c r="MN159" s="533"/>
      <c r="MO159" s="533"/>
      <c r="MP159" s="533"/>
      <c r="MQ159" s="532"/>
      <c r="MR159" s="533"/>
      <c r="MS159" s="533"/>
      <c r="MT159" s="533"/>
      <c r="MU159" s="533"/>
      <c r="MV159" s="533"/>
      <c r="MW159" s="532"/>
      <c r="MX159" s="533"/>
      <c r="MY159" s="533"/>
      <c r="MZ159" s="533"/>
      <c r="NA159" s="533"/>
      <c r="NB159" s="533"/>
      <c r="NC159" s="532"/>
      <c r="ND159" s="533"/>
      <c r="NE159" s="533"/>
      <c r="NF159" s="533"/>
      <c r="NG159" s="533"/>
      <c r="NH159" s="533"/>
      <c r="NI159" s="532"/>
      <c r="NJ159" s="533"/>
      <c r="NK159" s="533"/>
      <c r="NL159" s="533"/>
      <c r="NM159" s="533"/>
      <c r="NN159" s="533"/>
      <c r="NO159" s="532"/>
      <c r="NP159" s="533"/>
      <c r="NQ159" s="533"/>
      <c r="NR159" s="533"/>
      <c r="NS159" s="533"/>
      <c r="NT159" s="533"/>
      <c r="NU159" s="532"/>
      <c r="NV159" s="533"/>
      <c r="NW159" s="533"/>
      <c r="NX159" s="533"/>
      <c r="NY159" s="533"/>
      <c r="NZ159" s="533"/>
      <c r="OA159" s="532"/>
      <c r="OB159" s="533"/>
      <c r="OC159" s="533"/>
      <c r="OD159" s="533"/>
      <c r="OE159" s="533"/>
      <c r="OF159" s="533"/>
      <c r="OG159" s="532"/>
      <c r="OH159" s="533"/>
      <c r="OI159" s="533"/>
      <c r="OJ159" s="533"/>
      <c r="OK159" s="533"/>
      <c r="OL159" s="533"/>
      <c r="OM159" s="532"/>
      <c r="ON159" s="533"/>
      <c r="OO159" s="533"/>
      <c r="OP159" s="533"/>
      <c r="OQ159" s="533"/>
      <c r="OR159" s="533"/>
      <c r="OS159" s="532"/>
      <c r="OT159" s="533"/>
      <c r="OU159" s="533"/>
      <c r="OV159" s="533"/>
      <c r="OW159" s="533"/>
      <c r="OX159" s="533"/>
      <c r="OY159" s="532"/>
      <c r="OZ159" s="533"/>
      <c r="PA159" s="533"/>
      <c r="PB159" s="533"/>
      <c r="PC159" s="533"/>
      <c r="PD159" s="533"/>
      <c r="PE159" s="532"/>
      <c r="PF159" s="533"/>
      <c r="PG159" s="533"/>
      <c r="PH159" s="533"/>
      <c r="PI159" s="533"/>
      <c r="PJ159" s="533"/>
      <c r="PK159" s="532"/>
      <c r="PL159" s="533"/>
      <c r="PM159" s="533"/>
      <c r="PN159" s="533"/>
      <c r="PO159" s="533"/>
      <c r="PP159" s="533"/>
      <c r="PQ159" s="532"/>
      <c r="PR159" s="533"/>
      <c r="PS159" s="533"/>
      <c r="PT159" s="533"/>
      <c r="PU159" s="533"/>
      <c r="PV159" s="533"/>
      <c r="PW159" s="532"/>
      <c r="PX159" s="533"/>
      <c r="PY159" s="533"/>
      <c r="PZ159" s="533"/>
      <c r="QA159" s="533"/>
      <c r="QB159" s="533"/>
      <c r="QC159" s="532"/>
      <c r="QD159" s="533"/>
      <c r="QE159" s="533"/>
      <c r="QF159" s="533"/>
      <c r="QG159" s="533"/>
      <c r="QH159" s="533"/>
      <c r="QI159" s="532"/>
      <c r="QJ159" s="533"/>
      <c r="QK159" s="533"/>
      <c r="QL159" s="533"/>
      <c r="QM159" s="533"/>
      <c r="QN159" s="533"/>
      <c r="QO159" s="532"/>
      <c r="QP159" s="533"/>
      <c r="QQ159" s="533"/>
      <c r="QR159" s="533"/>
      <c r="QS159" s="533"/>
      <c r="QT159" s="533"/>
      <c r="QU159" s="532"/>
      <c r="QV159" s="533"/>
      <c r="QW159" s="533"/>
      <c r="QX159" s="533"/>
      <c r="QY159" s="533"/>
      <c r="QZ159" s="533"/>
      <c r="RA159" s="532"/>
      <c r="RB159" s="533"/>
      <c r="RC159" s="533"/>
      <c r="RD159" s="533"/>
      <c r="RE159" s="533"/>
      <c r="RF159" s="533"/>
      <c r="RG159" s="532"/>
      <c r="RH159" s="533"/>
      <c r="RI159" s="533"/>
      <c r="RJ159" s="533"/>
      <c r="RK159" s="533"/>
      <c r="RL159" s="533"/>
      <c r="RM159" s="532"/>
      <c r="RN159" s="533"/>
      <c r="RO159" s="533"/>
      <c r="RP159" s="533"/>
      <c r="RQ159" s="533"/>
      <c r="RR159" s="533"/>
      <c r="RS159" s="532"/>
      <c r="RT159" s="533"/>
      <c r="RU159" s="533"/>
      <c r="RV159" s="533"/>
      <c r="RW159" s="533"/>
      <c r="RX159" s="533"/>
      <c r="RY159" s="532"/>
      <c r="RZ159" s="533"/>
      <c r="SA159" s="533"/>
      <c r="SB159" s="533"/>
      <c r="SC159" s="533"/>
      <c r="SD159" s="533"/>
      <c r="SE159" s="532"/>
      <c r="SF159" s="533"/>
      <c r="SG159" s="533"/>
      <c r="SH159" s="533"/>
      <c r="SI159" s="533"/>
      <c r="SJ159" s="533"/>
      <c r="SK159" s="532"/>
      <c r="SL159" s="533"/>
      <c r="SM159" s="533"/>
      <c r="SN159" s="533"/>
      <c r="SO159" s="533"/>
      <c r="SP159" s="533"/>
      <c r="SQ159" s="532"/>
      <c r="SR159" s="533"/>
      <c r="SS159" s="533"/>
      <c r="ST159" s="533"/>
      <c r="SU159" s="533"/>
      <c r="SV159" s="533"/>
      <c r="SW159" s="532"/>
      <c r="SX159" s="533"/>
      <c r="SY159" s="533"/>
      <c r="SZ159" s="533"/>
      <c r="TA159" s="533"/>
      <c r="TB159" s="533"/>
      <c r="TC159" s="532"/>
      <c r="TD159" s="533"/>
      <c r="TE159" s="533"/>
      <c r="TF159" s="533"/>
      <c r="TG159" s="533"/>
      <c r="TH159" s="533"/>
      <c r="TI159" s="532"/>
      <c r="TJ159" s="533"/>
      <c r="TK159" s="533"/>
      <c r="TL159" s="533"/>
      <c r="TM159" s="533"/>
      <c r="TN159" s="533"/>
      <c r="TO159" s="532"/>
      <c r="TP159" s="533"/>
      <c r="TQ159" s="533"/>
      <c r="TR159" s="533"/>
      <c r="TS159" s="533"/>
      <c r="TT159" s="533"/>
      <c r="TU159" s="532"/>
      <c r="TV159" s="533"/>
      <c r="TW159" s="533"/>
      <c r="TX159" s="533"/>
      <c r="TY159" s="533"/>
      <c r="TZ159" s="533"/>
      <c r="UA159" s="532"/>
      <c r="UB159" s="533"/>
      <c r="UC159" s="533"/>
      <c r="UD159" s="533"/>
      <c r="UE159" s="533"/>
      <c r="UF159" s="533"/>
      <c r="UG159" s="532"/>
      <c r="UH159" s="533"/>
      <c r="UI159" s="533"/>
      <c r="UJ159" s="533"/>
      <c r="UK159" s="533"/>
      <c r="UL159" s="533"/>
      <c r="UM159" s="532"/>
      <c r="UN159" s="533"/>
      <c r="UO159" s="533"/>
      <c r="UP159" s="533"/>
      <c r="UQ159" s="533"/>
      <c r="UR159" s="533"/>
      <c r="US159" s="532"/>
      <c r="UT159" s="533"/>
      <c r="UU159" s="533"/>
      <c r="UV159" s="533"/>
      <c r="UW159" s="533"/>
      <c r="UX159" s="533"/>
      <c r="UY159" s="532"/>
      <c r="UZ159" s="533"/>
      <c r="VA159" s="533"/>
      <c r="VB159" s="533"/>
      <c r="VC159" s="533"/>
      <c r="VD159" s="533"/>
      <c r="VE159" s="532"/>
      <c r="VF159" s="533"/>
      <c r="VG159" s="533"/>
      <c r="VH159" s="533"/>
      <c r="VI159" s="533"/>
      <c r="VJ159" s="533"/>
      <c r="VK159" s="532"/>
      <c r="VL159" s="533"/>
      <c r="VM159" s="533"/>
      <c r="VN159" s="533"/>
      <c r="VO159" s="533"/>
      <c r="VP159" s="533"/>
      <c r="VQ159" s="532"/>
      <c r="VR159" s="533"/>
      <c r="VS159" s="533"/>
      <c r="VT159" s="533"/>
      <c r="VU159" s="533"/>
      <c r="VV159" s="533"/>
      <c r="VW159" s="532"/>
      <c r="VX159" s="533"/>
      <c r="VY159" s="533"/>
      <c r="VZ159" s="533"/>
      <c r="WA159" s="533"/>
      <c r="WB159" s="533"/>
      <c r="WC159" s="532"/>
      <c r="WD159" s="533"/>
      <c r="WE159" s="533"/>
      <c r="WF159" s="533"/>
      <c r="WG159" s="533"/>
      <c r="WH159" s="533"/>
      <c r="WI159" s="532"/>
      <c r="WJ159" s="533"/>
      <c r="WK159" s="533"/>
      <c r="WL159" s="533"/>
      <c r="WM159" s="533"/>
      <c r="WN159" s="533"/>
      <c r="WO159" s="532"/>
      <c r="WP159" s="533"/>
      <c r="WQ159" s="533"/>
      <c r="WR159" s="533"/>
      <c r="WS159" s="533"/>
      <c r="WT159" s="533"/>
      <c r="WU159" s="532"/>
      <c r="WV159" s="533"/>
      <c r="WW159" s="533"/>
      <c r="WX159" s="533"/>
      <c r="WY159" s="533"/>
      <c r="WZ159" s="533"/>
      <c r="XA159" s="532"/>
      <c r="XB159" s="533"/>
      <c r="XC159" s="533"/>
      <c r="XD159" s="533"/>
      <c r="XE159" s="533"/>
      <c r="XF159" s="533"/>
      <c r="XG159" s="532"/>
      <c r="XH159" s="533"/>
      <c r="XI159" s="533"/>
      <c r="XJ159" s="533"/>
      <c r="XK159" s="533"/>
      <c r="XL159" s="533"/>
      <c r="XM159" s="532"/>
      <c r="XN159" s="533"/>
      <c r="XO159" s="533"/>
      <c r="XP159" s="533"/>
      <c r="XQ159" s="533"/>
      <c r="XR159" s="533"/>
      <c r="XS159" s="532"/>
      <c r="XT159" s="533"/>
      <c r="XU159" s="533"/>
      <c r="XV159" s="533"/>
      <c r="XW159" s="533"/>
      <c r="XX159" s="533"/>
      <c r="XY159" s="532"/>
      <c r="XZ159" s="533"/>
      <c r="YA159" s="533"/>
      <c r="YB159" s="533"/>
      <c r="YC159" s="533"/>
      <c r="YD159" s="533"/>
      <c r="YE159" s="532"/>
      <c r="YF159" s="533"/>
      <c r="YG159" s="533"/>
      <c r="YH159" s="533"/>
      <c r="YI159" s="533"/>
      <c r="YJ159" s="533"/>
      <c r="YK159" s="532"/>
      <c r="YL159" s="533"/>
      <c r="YM159" s="533"/>
      <c r="YN159" s="533"/>
      <c r="YO159" s="533"/>
      <c r="YP159" s="533"/>
      <c r="YQ159" s="532"/>
      <c r="YR159" s="533"/>
      <c r="YS159" s="533"/>
      <c r="YT159" s="533"/>
      <c r="YU159" s="533"/>
      <c r="YV159" s="533"/>
      <c r="YW159" s="532"/>
      <c r="YX159" s="533"/>
      <c r="YY159" s="533"/>
      <c r="YZ159" s="533"/>
      <c r="ZA159" s="533"/>
      <c r="ZB159" s="533"/>
      <c r="ZC159" s="532"/>
      <c r="ZD159" s="533"/>
      <c r="ZE159" s="533"/>
      <c r="ZF159" s="533"/>
      <c r="ZG159" s="533"/>
      <c r="ZH159" s="533"/>
      <c r="ZI159" s="532"/>
      <c r="ZJ159" s="533"/>
      <c r="ZK159" s="533"/>
      <c r="ZL159" s="533"/>
      <c r="ZM159" s="533"/>
      <c r="ZN159" s="533"/>
      <c r="ZO159" s="532"/>
      <c r="ZP159" s="533"/>
      <c r="ZQ159" s="533"/>
      <c r="ZR159" s="533"/>
      <c r="ZS159" s="533"/>
      <c r="ZT159" s="533"/>
      <c r="ZU159" s="532"/>
      <c r="ZV159" s="533"/>
      <c r="ZW159" s="533"/>
      <c r="ZX159" s="533"/>
      <c r="ZY159" s="533"/>
      <c r="ZZ159" s="533"/>
      <c r="AAA159" s="532"/>
      <c r="AAB159" s="533"/>
      <c r="AAC159" s="533"/>
      <c r="AAD159" s="533"/>
      <c r="AAE159" s="533"/>
      <c r="AAF159" s="533"/>
      <c r="AAG159" s="532"/>
      <c r="AAH159" s="533"/>
      <c r="AAI159" s="533"/>
      <c r="AAJ159" s="533"/>
      <c r="AAK159" s="533"/>
      <c r="AAL159" s="533"/>
      <c r="AAM159" s="532"/>
      <c r="AAN159" s="533"/>
      <c r="AAO159" s="533"/>
      <c r="AAP159" s="533"/>
      <c r="AAQ159" s="533"/>
      <c r="AAR159" s="533"/>
      <c r="AAS159" s="532"/>
      <c r="AAT159" s="533"/>
      <c r="AAU159" s="533"/>
      <c r="AAV159" s="533"/>
      <c r="AAW159" s="533"/>
      <c r="AAX159" s="533"/>
      <c r="AAY159" s="532"/>
      <c r="AAZ159" s="533"/>
      <c r="ABA159" s="533"/>
      <c r="ABB159" s="533"/>
      <c r="ABC159" s="533"/>
      <c r="ABD159" s="533"/>
      <c r="ABE159" s="532"/>
      <c r="ABF159" s="533"/>
      <c r="ABG159" s="533"/>
      <c r="ABH159" s="533"/>
      <c r="ABI159" s="533"/>
      <c r="ABJ159" s="533"/>
      <c r="ABK159" s="532"/>
      <c r="ABL159" s="533"/>
      <c r="ABM159" s="533"/>
      <c r="ABN159" s="533"/>
      <c r="ABO159" s="533"/>
      <c r="ABP159" s="533"/>
      <c r="ABQ159" s="532"/>
      <c r="ABR159" s="533"/>
      <c r="ABS159" s="533"/>
      <c r="ABT159" s="533"/>
      <c r="ABU159" s="533"/>
      <c r="ABV159" s="533"/>
      <c r="ABW159" s="532"/>
      <c r="ABX159" s="533"/>
      <c r="ABY159" s="533"/>
      <c r="ABZ159" s="533"/>
      <c r="ACA159" s="533"/>
      <c r="ACB159" s="533"/>
      <c r="ACC159" s="532"/>
      <c r="ACD159" s="533"/>
      <c r="ACE159" s="533"/>
      <c r="ACF159" s="533"/>
      <c r="ACG159" s="533"/>
      <c r="ACH159" s="533"/>
      <c r="ACI159" s="532"/>
      <c r="ACJ159" s="533"/>
      <c r="ACK159" s="533"/>
      <c r="ACL159" s="533"/>
      <c r="ACM159" s="533"/>
      <c r="ACN159" s="533"/>
      <c r="ACO159" s="532"/>
      <c r="ACP159" s="533"/>
      <c r="ACQ159" s="533"/>
      <c r="ACR159" s="533"/>
      <c r="ACS159" s="533"/>
      <c r="ACT159" s="533"/>
      <c r="ACU159" s="532"/>
      <c r="ACV159" s="533"/>
      <c r="ACW159" s="533"/>
      <c r="ACX159" s="533"/>
      <c r="ACY159" s="533"/>
      <c r="ACZ159" s="533"/>
      <c r="ADA159" s="532"/>
      <c r="ADB159" s="533"/>
      <c r="ADC159" s="533"/>
      <c r="ADD159" s="533"/>
      <c r="ADE159" s="533"/>
      <c r="ADF159" s="533"/>
      <c r="ADG159" s="532"/>
      <c r="ADH159" s="533"/>
      <c r="ADI159" s="533"/>
      <c r="ADJ159" s="533"/>
      <c r="ADK159" s="533"/>
      <c r="ADL159" s="533"/>
      <c r="ADM159" s="532"/>
      <c r="ADN159" s="533"/>
      <c r="ADO159" s="533"/>
      <c r="ADP159" s="533"/>
      <c r="ADQ159" s="533"/>
      <c r="ADR159" s="533"/>
      <c r="ADS159" s="532"/>
      <c r="ADT159" s="533"/>
      <c r="ADU159" s="533"/>
      <c r="ADV159" s="533"/>
      <c r="ADW159" s="533"/>
      <c r="ADX159" s="533"/>
      <c r="ADY159" s="532"/>
      <c r="ADZ159" s="533"/>
      <c r="AEA159" s="533"/>
      <c r="AEB159" s="533"/>
      <c r="AEC159" s="533"/>
      <c r="AED159" s="533"/>
      <c r="AEE159" s="532"/>
      <c r="AEF159" s="533"/>
      <c r="AEG159" s="533"/>
      <c r="AEH159" s="533"/>
      <c r="AEI159" s="533"/>
      <c r="AEJ159" s="533"/>
      <c r="AEK159" s="532"/>
      <c r="AEL159" s="533"/>
      <c r="AEM159" s="533"/>
      <c r="AEN159" s="533"/>
      <c r="AEO159" s="533"/>
      <c r="AEP159" s="533"/>
      <c r="AEQ159" s="532"/>
      <c r="AER159" s="533"/>
      <c r="AES159" s="533"/>
      <c r="AET159" s="533"/>
      <c r="AEU159" s="533"/>
      <c r="AEV159" s="533"/>
      <c r="AEW159" s="532"/>
      <c r="AEX159" s="533"/>
      <c r="AEY159" s="533"/>
      <c r="AEZ159" s="533"/>
      <c r="AFA159" s="533"/>
      <c r="AFB159" s="533"/>
      <c r="AFC159" s="532"/>
      <c r="AFD159" s="533"/>
      <c r="AFE159" s="533"/>
      <c r="AFF159" s="533"/>
      <c r="AFG159" s="533"/>
      <c r="AFH159" s="533"/>
      <c r="AFI159" s="532"/>
      <c r="AFJ159" s="533"/>
      <c r="AFK159" s="533"/>
      <c r="AFL159" s="533"/>
      <c r="AFM159" s="533"/>
      <c r="AFN159" s="533"/>
      <c r="AFO159" s="532"/>
      <c r="AFP159" s="533"/>
      <c r="AFQ159" s="533"/>
      <c r="AFR159" s="533"/>
      <c r="AFS159" s="533"/>
      <c r="AFT159" s="533"/>
      <c r="AFU159" s="532"/>
      <c r="AFV159" s="533"/>
      <c r="AFW159" s="533"/>
      <c r="AFX159" s="533"/>
      <c r="AFY159" s="533"/>
      <c r="AFZ159" s="533"/>
      <c r="AGA159" s="532"/>
      <c r="AGB159" s="533"/>
      <c r="AGC159" s="533"/>
      <c r="AGD159" s="533"/>
      <c r="AGE159" s="533"/>
      <c r="AGF159" s="533"/>
      <c r="AGG159" s="532"/>
      <c r="AGH159" s="533"/>
      <c r="AGI159" s="533"/>
      <c r="AGJ159" s="533"/>
      <c r="AGK159" s="533"/>
      <c r="AGL159" s="533"/>
      <c r="AGM159" s="532"/>
      <c r="AGN159" s="533"/>
      <c r="AGO159" s="533"/>
      <c r="AGP159" s="533"/>
      <c r="AGQ159" s="533"/>
      <c r="AGR159" s="533"/>
      <c r="AGS159" s="532"/>
      <c r="AGT159" s="533"/>
      <c r="AGU159" s="533"/>
      <c r="AGV159" s="533"/>
      <c r="AGW159" s="533"/>
      <c r="AGX159" s="533"/>
      <c r="AGY159" s="532"/>
      <c r="AGZ159" s="533"/>
      <c r="AHA159" s="533"/>
      <c r="AHB159" s="533"/>
      <c r="AHC159" s="533"/>
      <c r="AHD159" s="533"/>
      <c r="AHE159" s="532"/>
      <c r="AHF159" s="533"/>
      <c r="AHG159" s="533"/>
      <c r="AHH159" s="533"/>
      <c r="AHI159" s="533"/>
      <c r="AHJ159" s="533"/>
      <c r="AHK159" s="532"/>
      <c r="AHL159" s="533"/>
      <c r="AHM159" s="533"/>
      <c r="AHN159" s="533"/>
      <c r="AHO159" s="533"/>
      <c r="AHP159" s="533"/>
      <c r="AHQ159" s="532"/>
      <c r="AHR159" s="533"/>
      <c r="AHS159" s="533"/>
      <c r="AHT159" s="533"/>
      <c r="AHU159" s="533"/>
      <c r="AHV159" s="533"/>
      <c r="AHW159" s="532"/>
      <c r="AHX159" s="533"/>
      <c r="AHY159" s="533"/>
      <c r="AHZ159" s="533"/>
      <c r="AIA159" s="533"/>
      <c r="AIB159" s="533"/>
      <c r="AIC159" s="532"/>
      <c r="AID159" s="533"/>
      <c r="AIE159" s="533"/>
      <c r="AIF159" s="533"/>
      <c r="AIG159" s="533"/>
      <c r="AIH159" s="533"/>
      <c r="AII159" s="532"/>
      <c r="AIJ159" s="533"/>
      <c r="AIK159" s="533"/>
      <c r="AIL159" s="533"/>
      <c r="AIM159" s="533"/>
      <c r="AIN159" s="533"/>
      <c r="AIO159" s="532"/>
      <c r="AIP159" s="533"/>
      <c r="AIQ159" s="533"/>
      <c r="AIR159" s="533"/>
      <c r="AIS159" s="533"/>
      <c r="AIT159" s="533"/>
      <c r="AIU159" s="532"/>
      <c r="AIV159" s="533"/>
      <c r="AIW159" s="533"/>
      <c r="AIX159" s="533"/>
      <c r="AIY159" s="533"/>
      <c r="AIZ159" s="533"/>
      <c r="AJA159" s="532"/>
      <c r="AJB159" s="533"/>
      <c r="AJC159" s="533"/>
      <c r="AJD159" s="533"/>
      <c r="AJE159" s="533"/>
      <c r="AJF159" s="533"/>
      <c r="AJG159" s="532"/>
      <c r="AJH159" s="533"/>
      <c r="AJI159" s="533"/>
      <c r="AJJ159" s="533"/>
      <c r="AJK159" s="533"/>
      <c r="AJL159" s="533"/>
      <c r="AJM159" s="532"/>
      <c r="AJN159" s="533"/>
      <c r="AJO159" s="533"/>
      <c r="AJP159" s="533"/>
      <c r="AJQ159" s="533"/>
      <c r="AJR159" s="533"/>
      <c r="AJS159" s="532"/>
      <c r="AJT159" s="533"/>
      <c r="AJU159" s="533"/>
      <c r="AJV159" s="533"/>
      <c r="AJW159" s="533"/>
      <c r="AJX159" s="533"/>
      <c r="AJY159" s="532"/>
      <c r="AJZ159" s="533"/>
      <c r="AKA159" s="533"/>
      <c r="AKB159" s="533"/>
      <c r="AKC159" s="533"/>
      <c r="AKD159" s="533"/>
      <c r="AKE159" s="532"/>
      <c r="AKF159" s="533"/>
      <c r="AKG159" s="533"/>
      <c r="AKH159" s="533"/>
      <c r="AKI159" s="533"/>
      <c r="AKJ159" s="533"/>
      <c r="AKK159" s="532"/>
      <c r="AKL159" s="533"/>
      <c r="AKM159" s="533"/>
      <c r="AKN159" s="533"/>
      <c r="AKO159" s="533"/>
      <c r="AKP159" s="533"/>
      <c r="AKQ159" s="532"/>
      <c r="AKR159" s="533"/>
      <c r="AKS159" s="533"/>
      <c r="AKT159" s="533"/>
      <c r="AKU159" s="533"/>
      <c r="AKV159" s="533"/>
      <c r="AKW159" s="532"/>
      <c r="AKX159" s="533"/>
      <c r="AKY159" s="533"/>
      <c r="AKZ159" s="533"/>
      <c r="ALA159" s="533"/>
      <c r="ALB159" s="533"/>
      <c r="ALC159" s="532"/>
      <c r="ALD159" s="533"/>
      <c r="ALE159" s="533"/>
      <c r="ALF159" s="533"/>
      <c r="ALG159" s="533"/>
      <c r="ALH159" s="533"/>
      <c r="ALI159" s="532"/>
      <c r="ALJ159" s="533"/>
      <c r="ALK159" s="533"/>
      <c r="ALL159" s="533"/>
      <c r="ALM159" s="533"/>
      <c r="ALN159" s="533"/>
      <c r="ALO159" s="532"/>
      <c r="ALP159" s="533"/>
      <c r="ALQ159" s="533"/>
      <c r="ALR159" s="533"/>
      <c r="ALS159" s="533"/>
      <c r="ALT159" s="533"/>
      <c r="ALU159" s="532"/>
      <c r="ALV159" s="533"/>
      <c r="ALW159" s="533"/>
      <c r="ALX159" s="533"/>
      <c r="ALY159" s="533"/>
      <c r="ALZ159" s="533"/>
      <c r="AMA159" s="532"/>
      <c r="AMB159" s="533"/>
      <c r="AMC159" s="533"/>
      <c r="AMD159" s="533"/>
      <c r="AME159" s="533"/>
      <c r="AMF159" s="533"/>
      <c r="AMG159" s="532"/>
      <c r="AMH159" s="533"/>
      <c r="AMI159" s="533"/>
      <c r="AMJ159" s="533"/>
      <c r="AMK159" s="533"/>
      <c r="AML159" s="533"/>
      <c r="AMM159" s="532"/>
      <c r="AMN159" s="533"/>
      <c r="AMO159" s="533"/>
      <c r="AMP159" s="533"/>
      <c r="AMQ159" s="533"/>
      <c r="AMR159" s="533"/>
      <c r="AMS159" s="532"/>
      <c r="AMT159" s="533"/>
      <c r="AMU159" s="533"/>
      <c r="AMV159" s="533"/>
      <c r="AMW159" s="533"/>
      <c r="AMX159" s="533"/>
      <c r="AMY159" s="532"/>
      <c r="AMZ159" s="533"/>
      <c r="ANA159" s="533"/>
      <c r="ANB159" s="533"/>
      <c r="ANC159" s="533"/>
      <c r="AND159" s="533"/>
      <c r="ANE159" s="532"/>
      <c r="ANF159" s="533"/>
      <c r="ANG159" s="533"/>
      <c r="ANH159" s="533"/>
      <c r="ANI159" s="533"/>
      <c r="ANJ159" s="533"/>
      <c r="ANK159" s="532"/>
      <c r="ANL159" s="533"/>
      <c r="ANM159" s="533"/>
      <c r="ANN159" s="533"/>
      <c r="ANO159" s="533"/>
      <c r="ANP159" s="533"/>
      <c r="ANQ159" s="532"/>
      <c r="ANR159" s="533"/>
      <c r="ANS159" s="533"/>
      <c r="ANT159" s="533"/>
      <c r="ANU159" s="533"/>
      <c r="ANV159" s="533"/>
      <c r="ANW159" s="532"/>
      <c r="ANX159" s="533"/>
      <c r="ANY159" s="533"/>
      <c r="ANZ159" s="533"/>
      <c r="AOA159" s="533"/>
      <c r="AOB159" s="533"/>
      <c r="AOC159" s="532"/>
      <c r="AOD159" s="533"/>
      <c r="AOE159" s="533"/>
      <c r="AOF159" s="533"/>
      <c r="AOG159" s="533"/>
      <c r="AOH159" s="533"/>
      <c r="AOI159" s="532"/>
      <c r="AOJ159" s="533"/>
      <c r="AOK159" s="533"/>
      <c r="AOL159" s="533"/>
      <c r="AOM159" s="533"/>
      <c r="AON159" s="533"/>
      <c r="AOO159" s="532"/>
      <c r="AOP159" s="533"/>
      <c r="AOQ159" s="533"/>
      <c r="AOR159" s="533"/>
      <c r="AOS159" s="533"/>
      <c r="AOT159" s="533"/>
      <c r="AOU159" s="532"/>
      <c r="AOV159" s="533"/>
      <c r="AOW159" s="533"/>
      <c r="AOX159" s="533"/>
      <c r="AOY159" s="533"/>
      <c r="AOZ159" s="533"/>
      <c r="APA159" s="532"/>
      <c r="APB159" s="533"/>
      <c r="APC159" s="533"/>
      <c r="APD159" s="533"/>
      <c r="APE159" s="533"/>
      <c r="APF159" s="533"/>
      <c r="APG159" s="532"/>
      <c r="APH159" s="533"/>
      <c r="API159" s="533"/>
      <c r="APJ159" s="533"/>
      <c r="APK159" s="533"/>
      <c r="APL159" s="533"/>
      <c r="APM159" s="532"/>
      <c r="APN159" s="533"/>
      <c r="APO159" s="533"/>
      <c r="APP159" s="533"/>
      <c r="APQ159" s="533"/>
      <c r="APR159" s="533"/>
      <c r="APS159" s="532"/>
      <c r="APT159" s="533"/>
      <c r="APU159" s="533"/>
      <c r="APV159" s="533"/>
      <c r="APW159" s="533"/>
      <c r="APX159" s="533"/>
      <c r="APY159" s="532"/>
      <c r="APZ159" s="533"/>
      <c r="AQA159" s="533"/>
      <c r="AQB159" s="533"/>
      <c r="AQC159" s="533"/>
      <c r="AQD159" s="533"/>
      <c r="AQE159" s="532"/>
      <c r="AQF159" s="533"/>
      <c r="AQG159" s="533"/>
      <c r="AQH159" s="533"/>
      <c r="AQI159" s="533"/>
      <c r="AQJ159" s="533"/>
      <c r="AQK159" s="532"/>
      <c r="AQL159" s="533"/>
      <c r="AQM159" s="533"/>
      <c r="AQN159" s="533"/>
      <c r="AQO159" s="533"/>
      <c r="AQP159" s="533"/>
      <c r="AQQ159" s="532"/>
      <c r="AQR159" s="533"/>
      <c r="AQS159" s="533"/>
      <c r="AQT159" s="533"/>
      <c r="AQU159" s="533"/>
      <c r="AQV159" s="533"/>
      <c r="AQW159" s="532"/>
      <c r="AQX159" s="533"/>
      <c r="AQY159" s="533"/>
      <c r="AQZ159" s="533"/>
      <c r="ARA159" s="533"/>
      <c r="ARB159" s="533"/>
      <c r="ARC159" s="532"/>
      <c r="ARD159" s="533"/>
      <c r="ARE159" s="533"/>
      <c r="ARF159" s="533"/>
      <c r="ARG159" s="533"/>
      <c r="ARH159" s="533"/>
      <c r="ARI159" s="532"/>
      <c r="ARJ159" s="533"/>
      <c r="ARK159" s="533"/>
      <c r="ARL159" s="533"/>
      <c r="ARM159" s="533"/>
      <c r="ARN159" s="533"/>
      <c r="ARO159" s="532"/>
      <c r="ARP159" s="533"/>
      <c r="ARQ159" s="533"/>
      <c r="ARR159" s="533"/>
      <c r="ARS159" s="533"/>
      <c r="ART159" s="533"/>
      <c r="ARU159" s="532"/>
      <c r="ARV159" s="533"/>
      <c r="ARW159" s="533"/>
      <c r="ARX159" s="533"/>
      <c r="ARY159" s="533"/>
      <c r="ARZ159" s="533"/>
      <c r="ASA159" s="532"/>
      <c r="ASB159" s="533"/>
      <c r="ASC159" s="533"/>
      <c r="ASD159" s="533"/>
      <c r="ASE159" s="533"/>
      <c r="ASF159" s="533"/>
      <c r="ASG159" s="532"/>
      <c r="ASH159" s="533"/>
      <c r="ASI159" s="533"/>
      <c r="ASJ159" s="533"/>
      <c r="ASK159" s="533"/>
      <c r="ASL159" s="533"/>
      <c r="ASM159" s="532"/>
      <c r="ASN159" s="533"/>
      <c r="ASO159" s="533"/>
      <c r="ASP159" s="533"/>
      <c r="ASQ159" s="533"/>
      <c r="ASR159" s="533"/>
      <c r="ASS159" s="532"/>
      <c r="AST159" s="533"/>
      <c r="ASU159" s="533"/>
      <c r="ASV159" s="533"/>
      <c r="ASW159" s="533"/>
      <c r="ASX159" s="533"/>
      <c r="ASY159" s="532"/>
      <c r="ASZ159" s="533"/>
      <c r="ATA159" s="533"/>
      <c r="ATB159" s="533"/>
      <c r="ATC159" s="533"/>
      <c r="ATD159" s="533"/>
      <c r="ATE159" s="532"/>
      <c r="ATF159" s="533"/>
      <c r="ATG159" s="533"/>
      <c r="ATH159" s="533"/>
      <c r="ATI159" s="533"/>
      <c r="ATJ159" s="533"/>
      <c r="ATK159" s="532"/>
      <c r="ATL159" s="533"/>
      <c r="ATM159" s="533"/>
      <c r="ATN159" s="533"/>
      <c r="ATO159" s="533"/>
      <c r="ATP159" s="533"/>
      <c r="ATQ159" s="532"/>
      <c r="ATR159" s="533"/>
      <c r="ATS159" s="533"/>
      <c r="ATT159" s="533"/>
      <c r="ATU159" s="533"/>
      <c r="ATV159" s="533"/>
      <c r="ATW159" s="532"/>
      <c r="ATX159" s="533"/>
      <c r="ATY159" s="533"/>
      <c r="ATZ159" s="533"/>
      <c r="AUA159" s="533"/>
      <c r="AUB159" s="533"/>
      <c r="AUC159" s="532"/>
      <c r="AUD159" s="533"/>
      <c r="AUE159" s="533"/>
      <c r="AUF159" s="533"/>
      <c r="AUG159" s="533"/>
      <c r="AUH159" s="533"/>
      <c r="AUI159" s="532"/>
      <c r="AUJ159" s="533"/>
      <c r="AUK159" s="533"/>
      <c r="AUL159" s="533"/>
      <c r="AUM159" s="533"/>
      <c r="AUN159" s="533"/>
      <c r="AUO159" s="532"/>
      <c r="AUP159" s="533"/>
      <c r="AUQ159" s="533"/>
      <c r="AUR159" s="533"/>
      <c r="AUS159" s="533"/>
      <c r="AUT159" s="533"/>
      <c r="AUU159" s="532"/>
      <c r="AUV159" s="533"/>
      <c r="AUW159" s="533"/>
      <c r="AUX159" s="533"/>
      <c r="AUY159" s="533"/>
      <c r="AUZ159" s="533"/>
      <c r="AVA159" s="532"/>
      <c r="AVB159" s="533"/>
      <c r="AVC159" s="533"/>
      <c r="AVD159" s="533"/>
      <c r="AVE159" s="533"/>
      <c r="AVF159" s="533"/>
      <c r="AVG159" s="532"/>
      <c r="AVH159" s="533"/>
      <c r="AVI159" s="533"/>
      <c r="AVJ159" s="533"/>
      <c r="AVK159" s="533"/>
      <c r="AVL159" s="533"/>
      <c r="AVM159" s="532"/>
      <c r="AVN159" s="533"/>
      <c r="AVO159" s="533"/>
      <c r="AVP159" s="533"/>
      <c r="AVQ159" s="533"/>
      <c r="AVR159" s="533"/>
      <c r="AVS159" s="532"/>
      <c r="AVT159" s="533"/>
      <c r="AVU159" s="533"/>
      <c r="AVV159" s="533"/>
      <c r="AVW159" s="533"/>
      <c r="AVX159" s="533"/>
      <c r="AVY159" s="532"/>
      <c r="AVZ159" s="533"/>
      <c r="AWA159" s="533"/>
      <c r="AWB159" s="533"/>
      <c r="AWC159" s="533"/>
      <c r="AWD159" s="533"/>
      <c r="AWE159" s="532"/>
      <c r="AWF159" s="533"/>
      <c r="AWG159" s="533"/>
      <c r="AWH159" s="533"/>
      <c r="AWI159" s="533"/>
      <c r="AWJ159" s="533"/>
      <c r="AWK159" s="532"/>
      <c r="AWL159" s="533"/>
      <c r="AWM159" s="533"/>
      <c r="AWN159" s="533"/>
      <c r="AWO159" s="533"/>
      <c r="AWP159" s="533"/>
      <c r="AWQ159" s="532"/>
      <c r="AWR159" s="533"/>
      <c r="AWS159" s="533"/>
      <c r="AWT159" s="533"/>
      <c r="AWU159" s="533"/>
      <c r="AWV159" s="533"/>
      <c r="AWW159" s="532"/>
      <c r="AWX159" s="533"/>
      <c r="AWY159" s="533"/>
      <c r="AWZ159" s="533"/>
      <c r="AXA159" s="533"/>
      <c r="AXB159" s="533"/>
      <c r="AXC159" s="532"/>
      <c r="AXD159" s="533"/>
      <c r="AXE159" s="533"/>
      <c r="AXF159" s="533"/>
      <c r="AXG159" s="533"/>
      <c r="AXH159" s="533"/>
      <c r="AXI159" s="532"/>
      <c r="AXJ159" s="533"/>
      <c r="AXK159" s="533"/>
      <c r="AXL159" s="533"/>
      <c r="AXM159" s="533"/>
      <c r="AXN159" s="533"/>
      <c r="AXO159" s="532"/>
      <c r="AXP159" s="533"/>
      <c r="AXQ159" s="533"/>
      <c r="AXR159" s="533"/>
      <c r="AXS159" s="533"/>
      <c r="AXT159" s="533"/>
      <c r="AXU159" s="532"/>
      <c r="AXV159" s="533"/>
      <c r="AXW159" s="533"/>
      <c r="AXX159" s="533"/>
      <c r="AXY159" s="533"/>
      <c r="AXZ159" s="533"/>
      <c r="AYA159" s="532"/>
      <c r="AYB159" s="533"/>
      <c r="AYC159" s="533"/>
      <c r="AYD159" s="533"/>
      <c r="AYE159" s="533"/>
      <c r="AYF159" s="533"/>
      <c r="AYG159" s="532"/>
      <c r="AYH159" s="533"/>
      <c r="AYI159" s="533"/>
      <c r="AYJ159" s="533"/>
      <c r="AYK159" s="533"/>
      <c r="AYL159" s="533"/>
      <c r="AYM159" s="532"/>
      <c r="AYN159" s="533"/>
      <c r="AYO159" s="533"/>
      <c r="AYP159" s="533"/>
      <c r="AYQ159" s="533"/>
      <c r="AYR159" s="533"/>
      <c r="AYS159" s="532"/>
      <c r="AYT159" s="533"/>
      <c r="AYU159" s="533"/>
      <c r="AYV159" s="533"/>
      <c r="AYW159" s="533"/>
      <c r="AYX159" s="533"/>
      <c r="AYY159" s="532"/>
      <c r="AYZ159" s="533"/>
      <c r="AZA159" s="533"/>
      <c r="AZB159" s="533"/>
      <c r="AZC159" s="533"/>
      <c r="AZD159" s="533"/>
      <c r="AZE159" s="532"/>
      <c r="AZF159" s="533"/>
      <c r="AZG159" s="533"/>
      <c r="AZH159" s="533"/>
      <c r="AZI159" s="533"/>
      <c r="AZJ159" s="533"/>
      <c r="AZK159" s="532"/>
      <c r="AZL159" s="533"/>
      <c r="AZM159" s="533"/>
      <c r="AZN159" s="533"/>
      <c r="AZO159" s="533"/>
      <c r="AZP159" s="533"/>
      <c r="AZQ159" s="532"/>
      <c r="AZR159" s="533"/>
      <c r="AZS159" s="533"/>
      <c r="AZT159" s="533"/>
      <c r="AZU159" s="533"/>
      <c r="AZV159" s="533"/>
      <c r="AZW159" s="532"/>
      <c r="AZX159" s="533"/>
      <c r="AZY159" s="533"/>
      <c r="AZZ159" s="533"/>
      <c r="BAA159" s="533"/>
      <c r="BAB159" s="533"/>
      <c r="BAC159" s="532"/>
      <c r="BAD159" s="533"/>
      <c r="BAE159" s="533"/>
      <c r="BAF159" s="533"/>
      <c r="BAG159" s="533"/>
      <c r="BAH159" s="533"/>
      <c r="BAI159" s="532"/>
      <c r="BAJ159" s="533"/>
      <c r="BAK159" s="533"/>
      <c r="BAL159" s="533"/>
      <c r="BAM159" s="533"/>
      <c r="BAN159" s="533"/>
      <c r="BAO159" s="532"/>
      <c r="BAP159" s="533"/>
      <c r="BAQ159" s="533"/>
      <c r="BAR159" s="533"/>
      <c r="BAS159" s="533"/>
      <c r="BAT159" s="533"/>
      <c r="BAU159" s="532"/>
      <c r="BAV159" s="533"/>
      <c r="BAW159" s="533"/>
      <c r="BAX159" s="533"/>
      <c r="BAY159" s="533"/>
      <c r="BAZ159" s="533"/>
      <c r="BBA159" s="532"/>
      <c r="BBB159" s="533"/>
      <c r="BBC159" s="533"/>
      <c r="BBD159" s="533"/>
      <c r="BBE159" s="533"/>
      <c r="BBF159" s="533"/>
      <c r="BBG159" s="532"/>
      <c r="BBH159" s="533"/>
      <c r="BBI159" s="533"/>
      <c r="BBJ159" s="533"/>
      <c r="BBK159" s="533"/>
      <c r="BBL159" s="533"/>
      <c r="BBM159" s="532"/>
      <c r="BBN159" s="533"/>
      <c r="BBO159" s="533"/>
      <c r="BBP159" s="533"/>
      <c r="BBQ159" s="533"/>
      <c r="BBR159" s="533"/>
      <c r="BBS159" s="532"/>
      <c r="BBT159" s="533"/>
      <c r="BBU159" s="533"/>
      <c r="BBV159" s="533"/>
      <c r="BBW159" s="533"/>
      <c r="BBX159" s="533"/>
      <c r="BBY159" s="532"/>
      <c r="BBZ159" s="533"/>
      <c r="BCA159" s="533"/>
      <c r="BCB159" s="533"/>
      <c r="BCC159" s="533"/>
      <c r="BCD159" s="533"/>
      <c r="BCE159" s="532"/>
      <c r="BCF159" s="533"/>
      <c r="BCG159" s="533"/>
      <c r="BCH159" s="533"/>
      <c r="BCI159" s="533"/>
      <c r="BCJ159" s="533"/>
      <c r="BCK159" s="532"/>
      <c r="BCL159" s="533"/>
      <c r="BCM159" s="533"/>
      <c r="BCN159" s="533"/>
      <c r="BCO159" s="533"/>
      <c r="BCP159" s="533"/>
      <c r="BCQ159" s="532"/>
      <c r="BCR159" s="533"/>
      <c r="BCS159" s="533"/>
      <c r="BCT159" s="533"/>
      <c r="BCU159" s="533"/>
      <c r="BCV159" s="533"/>
      <c r="BCW159" s="532"/>
      <c r="BCX159" s="533"/>
      <c r="BCY159" s="533"/>
      <c r="BCZ159" s="533"/>
      <c r="BDA159" s="533"/>
      <c r="BDB159" s="533"/>
      <c r="BDC159" s="532"/>
      <c r="BDD159" s="533"/>
      <c r="BDE159" s="533"/>
      <c r="BDF159" s="533"/>
      <c r="BDG159" s="533"/>
      <c r="BDH159" s="533"/>
      <c r="BDI159" s="532"/>
      <c r="BDJ159" s="533"/>
      <c r="BDK159" s="533"/>
      <c r="BDL159" s="533"/>
      <c r="BDM159" s="533"/>
      <c r="BDN159" s="533"/>
      <c r="BDO159" s="532"/>
      <c r="BDP159" s="533"/>
      <c r="BDQ159" s="533"/>
      <c r="BDR159" s="533"/>
      <c r="BDS159" s="533"/>
      <c r="BDT159" s="533"/>
      <c r="BDU159" s="532"/>
      <c r="BDV159" s="533"/>
      <c r="BDW159" s="533"/>
      <c r="BDX159" s="533"/>
      <c r="BDY159" s="533"/>
      <c r="BDZ159" s="533"/>
      <c r="BEA159" s="532"/>
      <c r="BEB159" s="533"/>
      <c r="BEC159" s="533"/>
      <c r="BED159" s="533"/>
      <c r="BEE159" s="533"/>
      <c r="BEF159" s="533"/>
      <c r="BEG159" s="532"/>
      <c r="BEH159" s="533"/>
      <c r="BEI159" s="533"/>
      <c r="BEJ159" s="533"/>
      <c r="BEK159" s="533"/>
      <c r="BEL159" s="533"/>
      <c r="BEM159" s="532"/>
      <c r="BEN159" s="533"/>
      <c r="BEO159" s="533"/>
      <c r="BEP159" s="533"/>
      <c r="BEQ159" s="533"/>
      <c r="BER159" s="533"/>
      <c r="BES159" s="532"/>
      <c r="BET159" s="533"/>
      <c r="BEU159" s="533"/>
      <c r="BEV159" s="533"/>
      <c r="BEW159" s="533"/>
      <c r="BEX159" s="533"/>
      <c r="BEY159" s="532"/>
      <c r="BEZ159" s="533"/>
      <c r="BFA159" s="533"/>
      <c r="BFB159" s="533"/>
      <c r="BFC159" s="533"/>
      <c r="BFD159" s="533"/>
      <c r="BFE159" s="532"/>
      <c r="BFF159" s="533"/>
      <c r="BFG159" s="533"/>
      <c r="BFH159" s="533"/>
      <c r="BFI159" s="533"/>
      <c r="BFJ159" s="533"/>
      <c r="BFK159" s="532"/>
      <c r="BFL159" s="533"/>
      <c r="BFM159" s="533"/>
      <c r="BFN159" s="533"/>
      <c r="BFO159" s="533"/>
      <c r="BFP159" s="533"/>
      <c r="BFQ159" s="532"/>
      <c r="BFR159" s="533"/>
      <c r="BFS159" s="533"/>
      <c r="BFT159" s="533"/>
      <c r="BFU159" s="533"/>
      <c r="BFV159" s="533"/>
      <c r="BFW159" s="532"/>
      <c r="BFX159" s="533"/>
      <c r="BFY159" s="533"/>
      <c r="BFZ159" s="533"/>
      <c r="BGA159" s="533"/>
      <c r="BGB159" s="533"/>
      <c r="BGC159" s="532"/>
      <c r="BGD159" s="533"/>
      <c r="BGE159" s="533"/>
      <c r="BGF159" s="533"/>
      <c r="BGG159" s="533"/>
      <c r="BGH159" s="533"/>
      <c r="BGI159" s="532"/>
      <c r="BGJ159" s="533"/>
      <c r="BGK159" s="533"/>
      <c r="BGL159" s="533"/>
      <c r="BGM159" s="533"/>
      <c r="BGN159" s="533"/>
      <c r="BGO159" s="532"/>
      <c r="BGP159" s="533"/>
      <c r="BGQ159" s="533"/>
      <c r="BGR159" s="533"/>
      <c r="BGS159" s="533"/>
      <c r="BGT159" s="533"/>
      <c r="BGU159" s="532"/>
      <c r="BGV159" s="533"/>
      <c r="BGW159" s="533"/>
      <c r="BGX159" s="533"/>
      <c r="BGY159" s="533"/>
      <c r="BGZ159" s="533"/>
      <c r="BHA159" s="532"/>
      <c r="BHB159" s="533"/>
      <c r="BHC159" s="533"/>
      <c r="BHD159" s="533"/>
      <c r="BHE159" s="533"/>
      <c r="BHF159" s="533"/>
      <c r="BHG159" s="532"/>
      <c r="BHH159" s="533"/>
      <c r="BHI159" s="533"/>
      <c r="BHJ159" s="533"/>
      <c r="BHK159" s="533"/>
      <c r="BHL159" s="533"/>
      <c r="BHM159" s="532"/>
      <c r="BHN159" s="533"/>
      <c r="BHO159" s="533"/>
      <c r="BHP159" s="533"/>
      <c r="BHQ159" s="533"/>
      <c r="BHR159" s="533"/>
      <c r="BHS159" s="532"/>
      <c r="BHT159" s="533"/>
      <c r="BHU159" s="533"/>
      <c r="BHV159" s="533"/>
      <c r="BHW159" s="533"/>
      <c r="BHX159" s="533"/>
      <c r="BHY159" s="532"/>
      <c r="BHZ159" s="533"/>
      <c r="BIA159" s="533"/>
      <c r="BIB159" s="533"/>
      <c r="BIC159" s="533"/>
      <c r="BID159" s="533"/>
      <c r="BIE159" s="532"/>
      <c r="BIF159" s="533"/>
      <c r="BIG159" s="533"/>
      <c r="BIH159" s="533"/>
      <c r="BII159" s="533"/>
      <c r="BIJ159" s="533"/>
      <c r="BIK159" s="532"/>
      <c r="BIL159" s="533"/>
      <c r="BIM159" s="533"/>
      <c r="BIN159" s="533"/>
      <c r="BIO159" s="533"/>
      <c r="BIP159" s="533"/>
      <c r="BIQ159" s="532"/>
      <c r="BIR159" s="533"/>
      <c r="BIS159" s="533"/>
      <c r="BIT159" s="533"/>
      <c r="BIU159" s="533"/>
      <c r="BIV159" s="533"/>
      <c r="BIW159" s="532"/>
      <c r="BIX159" s="533"/>
      <c r="BIY159" s="533"/>
      <c r="BIZ159" s="533"/>
      <c r="BJA159" s="533"/>
      <c r="BJB159" s="533"/>
      <c r="BJC159" s="532"/>
      <c r="BJD159" s="533"/>
      <c r="BJE159" s="533"/>
      <c r="BJF159" s="533"/>
      <c r="BJG159" s="533"/>
      <c r="BJH159" s="533"/>
      <c r="BJI159" s="532"/>
      <c r="BJJ159" s="533"/>
      <c r="BJK159" s="533"/>
      <c r="BJL159" s="533"/>
      <c r="BJM159" s="533"/>
      <c r="BJN159" s="533"/>
      <c r="BJO159" s="532"/>
      <c r="BJP159" s="533"/>
      <c r="BJQ159" s="533"/>
      <c r="BJR159" s="533"/>
      <c r="BJS159" s="533"/>
      <c r="BJT159" s="533"/>
      <c r="BJU159" s="532"/>
      <c r="BJV159" s="533"/>
      <c r="BJW159" s="533"/>
      <c r="BJX159" s="533"/>
      <c r="BJY159" s="533"/>
      <c r="BJZ159" s="533"/>
      <c r="BKA159" s="532"/>
      <c r="BKB159" s="533"/>
      <c r="BKC159" s="533"/>
      <c r="BKD159" s="533"/>
      <c r="BKE159" s="533"/>
      <c r="BKF159" s="533"/>
      <c r="BKG159" s="532"/>
      <c r="BKH159" s="533"/>
      <c r="BKI159" s="533"/>
      <c r="BKJ159" s="533"/>
      <c r="BKK159" s="533"/>
      <c r="BKL159" s="533"/>
      <c r="BKM159" s="532"/>
      <c r="BKN159" s="533"/>
      <c r="BKO159" s="533"/>
      <c r="BKP159" s="533"/>
      <c r="BKQ159" s="533"/>
      <c r="BKR159" s="533"/>
      <c r="BKS159" s="532"/>
      <c r="BKT159" s="533"/>
      <c r="BKU159" s="533"/>
      <c r="BKV159" s="533"/>
      <c r="BKW159" s="533"/>
      <c r="BKX159" s="533"/>
      <c r="BKY159" s="532"/>
      <c r="BKZ159" s="533"/>
      <c r="BLA159" s="533"/>
      <c r="BLB159" s="533"/>
      <c r="BLC159" s="533"/>
      <c r="BLD159" s="533"/>
      <c r="BLE159" s="532"/>
      <c r="BLF159" s="533"/>
      <c r="BLG159" s="533"/>
      <c r="BLH159" s="533"/>
      <c r="BLI159" s="533"/>
      <c r="BLJ159" s="533"/>
      <c r="BLK159" s="532"/>
      <c r="BLL159" s="533"/>
      <c r="BLM159" s="533"/>
      <c r="BLN159" s="533"/>
      <c r="BLO159" s="533"/>
      <c r="BLP159" s="533"/>
      <c r="BLQ159" s="532"/>
      <c r="BLR159" s="533"/>
      <c r="BLS159" s="533"/>
      <c r="BLT159" s="533"/>
      <c r="BLU159" s="533"/>
      <c r="BLV159" s="533"/>
      <c r="BLW159" s="532"/>
      <c r="BLX159" s="533"/>
      <c r="BLY159" s="533"/>
      <c r="BLZ159" s="533"/>
      <c r="BMA159" s="533"/>
      <c r="BMB159" s="533"/>
      <c r="BMC159" s="532"/>
      <c r="BMD159" s="533"/>
      <c r="BME159" s="533"/>
      <c r="BMF159" s="533"/>
      <c r="BMG159" s="533"/>
      <c r="BMH159" s="533"/>
      <c r="BMI159" s="532"/>
      <c r="BMJ159" s="533"/>
      <c r="BMK159" s="533"/>
      <c r="BML159" s="533"/>
      <c r="BMM159" s="533"/>
      <c r="BMN159" s="533"/>
      <c r="BMO159" s="532"/>
      <c r="BMP159" s="533"/>
      <c r="BMQ159" s="533"/>
      <c r="BMR159" s="533"/>
      <c r="BMS159" s="533"/>
      <c r="BMT159" s="533"/>
      <c r="BMU159" s="532"/>
      <c r="BMV159" s="533"/>
      <c r="BMW159" s="533"/>
      <c r="BMX159" s="533"/>
      <c r="BMY159" s="533"/>
      <c r="BMZ159" s="533"/>
      <c r="BNA159" s="532"/>
      <c r="BNB159" s="533"/>
      <c r="BNC159" s="533"/>
      <c r="BND159" s="533"/>
      <c r="BNE159" s="533"/>
      <c r="BNF159" s="533"/>
      <c r="BNG159" s="532"/>
      <c r="BNH159" s="533"/>
      <c r="BNI159" s="533"/>
      <c r="BNJ159" s="533"/>
      <c r="BNK159" s="533"/>
      <c r="BNL159" s="533"/>
      <c r="BNM159" s="532"/>
      <c r="BNN159" s="533"/>
      <c r="BNO159" s="533"/>
      <c r="BNP159" s="533"/>
      <c r="BNQ159" s="533"/>
      <c r="BNR159" s="533"/>
      <c r="BNS159" s="532"/>
      <c r="BNT159" s="533"/>
      <c r="BNU159" s="533"/>
      <c r="BNV159" s="533"/>
      <c r="BNW159" s="533"/>
      <c r="BNX159" s="533"/>
      <c r="BNY159" s="532"/>
      <c r="BNZ159" s="533"/>
      <c r="BOA159" s="533"/>
      <c r="BOB159" s="533"/>
      <c r="BOC159" s="533"/>
      <c r="BOD159" s="533"/>
      <c r="BOE159" s="532"/>
      <c r="BOF159" s="533"/>
      <c r="BOG159" s="533"/>
      <c r="BOH159" s="533"/>
      <c r="BOI159" s="533"/>
      <c r="BOJ159" s="533"/>
      <c r="BOK159" s="532"/>
      <c r="BOL159" s="533"/>
      <c r="BOM159" s="533"/>
      <c r="BON159" s="533"/>
      <c r="BOO159" s="533"/>
      <c r="BOP159" s="533"/>
      <c r="BOQ159" s="532"/>
      <c r="BOR159" s="533"/>
      <c r="BOS159" s="533"/>
      <c r="BOT159" s="533"/>
      <c r="BOU159" s="533"/>
      <c r="BOV159" s="533"/>
      <c r="BOW159" s="532"/>
      <c r="BOX159" s="533"/>
      <c r="BOY159" s="533"/>
      <c r="BOZ159" s="533"/>
      <c r="BPA159" s="533"/>
      <c r="BPB159" s="533"/>
      <c r="BPC159" s="532"/>
      <c r="BPD159" s="533"/>
      <c r="BPE159" s="533"/>
      <c r="BPF159" s="533"/>
      <c r="BPG159" s="533"/>
      <c r="BPH159" s="533"/>
      <c r="BPI159" s="532"/>
      <c r="BPJ159" s="533"/>
      <c r="BPK159" s="533"/>
      <c r="BPL159" s="533"/>
      <c r="BPM159" s="533"/>
      <c r="BPN159" s="533"/>
      <c r="BPO159" s="532"/>
      <c r="BPP159" s="533"/>
      <c r="BPQ159" s="533"/>
      <c r="BPR159" s="533"/>
      <c r="BPS159" s="533"/>
      <c r="BPT159" s="533"/>
      <c r="BPU159" s="532"/>
      <c r="BPV159" s="533"/>
      <c r="BPW159" s="533"/>
      <c r="BPX159" s="533"/>
      <c r="BPY159" s="533"/>
      <c r="BPZ159" s="533"/>
      <c r="BQA159" s="532"/>
      <c r="BQB159" s="533"/>
      <c r="BQC159" s="533"/>
      <c r="BQD159" s="533"/>
      <c r="BQE159" s="533"/>
      <c r="BQF159" s="533"/>
      <c r="BQG159" s="532"/>
      <c r="BQH159" s="533"/>
      <c r="BQI159" s="533"/>
      <c r="BQJ159" s="533"/>
      <c r="BQK159" s="533"/>
      <c r="BQL159" s="533"/>
      <c r="BQM159" s="532"/>
      <c r="BQN159" s="533"/>
      <c r="BQO159" s="533"/>
      <c r="BQP159" s="533"/>
      <c r="BQQ159" s="533"/>
      <c r="BQR159" s="533"/>
      <c r="BQS159" s="532"/>
      <c r="BQT159" s="533"/>
      <c r="BQU159" s="533"/>
      <c r="BQV159" s="533"/>
      <c r="BQW159" s="533"/>
      <c r="BQX159" s="533"/>
      <c r="BQY159" s="532"/>
      <c r="BQZ159" s="533"/>
      <c r="BRA159" s="533"/>
      <c r="BRB159" s="533"/>
      <c r="BRC159" s="533"/>
      <c r="BRD159" s="533"/>
      <c r="BRE159" s="532"/>
      <c r="BRF159" s="533"/>
      <c r="BRG159" s="533"/>
      <c r="BRH159" s="533"/>
      <c r="BRI159" s="533"/>
      <c r="BRJ159" s="533"/>
      <c r="BRK159" s="532"/>
      <c r="BRL159" s="533"/>
      <c r="BRM159" s="533"/>
      <c r="BRN159" s="533"/>
      <c r="BRO159" s="533"/>
      <c r="BRP159" s="533"/>
      <c r="BRQ159" s="532"/>
      <c r="BRR159" s="533"/>
      <c r="BRS159" s="533"/>
      <c r="BRT159" s="533"/>
      <c r="BRU159" s="533"/>
      <c r="BRV159" s="533"/>
      <c r="BRW159" s="532"/>
      <c r="BRX159" s="533"/>
      <c r="BRY159" s="533"/>
      <c r="BRZ159" s="533"/>
      <c r="BSA159" s="533"/>
      <c r="BSB159" s="533"/>
      <c r="BSC159" s="532"/>
      <c r="BSD159" s="533"/>
      <c r="BSE159" s="533"/>
      <c r="BSF159" s="533"/>
      <c r="BSG159" s="533"/>
      <c r="BSH159" s="533"/>
      <c r="BSI159" s="532"/>
      <c r="BSJ159" s="533"/>
      <c r="BSK159" s="533"/>
      <c r="BSL159" s="533"/>
      <c r="BSM159" s="533"/>
      <c r="BSN159" s="533"/>
      <c r="BSO159" s="532"/>
      <c r="BSP159" s="533"/>
      <c r="BSQ159" s="533"/>
      <c r="BSR159" s="533"/>
      <c r="BSS159" s="533"/>
      <c r="BST159" s="533"/>
      <c r="BSU159" s="532"/>
      <c r="BSV159" s="533"/>
      <c r="BSW159" s="533"/>
      <c r="BSX159" s="533"/>
      <c r="BSY159" s="533"/>
      <c r="BSZ159" s="533"/>
      <c r="BTA159" s="532"/>
      <c r="BTB159" s="533"/>
      <c r="BTC159" s="533"/>
      <c r="BTD159" s="533"/>
      <c r="BTE159" s="533"/>
      <c r="BTF159" s="533"/>
      <c r="BTG159" s="532"/>
      <c r="BTH159" s="533"/>
      <c r="BTI159" s="533"/>
      <c r="BTJ159" s="533"/>
      <c r="BTK159" s="533"/>
      <c r="BTL159" s="533"/>
      <c r="BTM159" s="532"/>
      <c r="BTN159" s="533"/>
      <c r="BTO159" s="533"/>
      <c r="BTP159" s="533"/>
      <c r="BTQ159" s="533"/>
      <c r="BTR159" s="533"/>
      <c r="BTS159" s="532"/>
      <c r="BTT159" s="533"/>
      <c r="BTU159" s="533"/>
      <c r="BTV159" s="533"/>
      <c r="BTW159" s="533"/>
      <c r="BTX159" s="533"/>
      <c r="BTY159" s="532"/>
      <c r="BTZ159" s="533"/>
      <c r="BUA159" s="533"/>
      <c r="BUB159" s="533"/>
      <c r="BUC159" s="533"/>
      <c r="BUD159" s="533"/>
      <c r="BUE159" s="532"/>
      <c r="BUF159" s="533"/>
      <c r="BUG159" s="533"/>
      <c r="BUH159" s="533"/>
      <c r="BUI159" s="533"/>
      <c r="BUJ159" s="533"/>
      <c r="BUK159" s="532"/>
      <c r="BUL159" s="533"/>
      <c r="BUM159" s="533"/>
      <c r="BUN159" s="533"/>
      <c r="BUO159" s="533"/>
      <c r="BUP159" s="533"/>
      <c r="BUQ159" s="532"/>
      <c r="BUR159" s="533"/>
      <c r="BUS159" s="533"/>
      <c r="BUT159" s="533"/>
      <c r="BUU159" s="533"/>
      <c r="BUV159" s="533"/>
      <c r="BUW159" s="532"/>
      <c r="BUX159" s="533"/>
      <c r="BUY159" s="533"/>
      <c r="BUZ159" s="533"/>
      <c r="BVA159" s="533"/>
      <c r="BVB159" s="533"/>
      <c r="BVC159" s="532"/>
      <c r="BVD159" s="533"/>
      <c r="BVE159" s="533"/>
      <c r="BVF159" s="533"/>
      <c r="BVG159" s="533"/>
      <c r="BVH159" s="533"/>
      <c r="BVI159" s="532"/>
      <c r="BVJ159" s="533"/>
      <c r="BVK159" s="533"/>
      <c r="BVL159" s="533"/>
      <c r="BVM159" s="533"/>
      <c r="BVN159" s="533"/>
      <c r="BVO159" s="532"/>
      <c r="BVP159" s="533"/>
      <c r="BVQ159" s="533"/>
      <c r="BVR159" s="533"/>
      <c r="BVS159" s="533"/>
      <c r="BVT159" s="533"/>
      <c r="BVU159" s="532"/>
      <c r="BVV159" s="533"/>
      <c r="BVW159" s="533"/>
      <c r="BVX159" s="533"/>
      <c r="BVY159" s="533"/>
      <c r="BVZ159" s="533"/>
      <c r="BWA159" s="532"/>
      <c r="BWB159" s="533"/>
      <c r="BWC159" s="533"/>
      <c r="BWD159" s="533"/>
      <c r="BWE159" s="533"/>
      <c r="BWF159" s="533"/>
      <c r="BWG159" s="532"/>
      <c r="BWH159" s="533"/>
      <c r="BWI159" s="533"/>
      <c r="BWJ159" s="533"/>
      <c r="BWK159" s="533"/>
      <c r="BWL159" s="533"/>
      <c r="BWM159" s="532"/>
      <c r="BWN159" s="533"/>
      <c r="BWO159" s="533"/>
      <c r="BWP159" s="533"/>
      <c r="BWQ159" s="533"/>
      <c r="BWR159" s="533"/>
      <c r="BWS159" s="532"/>
      <c r="BWT159" s="533"/>
      <c r="BWU159" s="533"/>
      <c r="BWV159" s="533"/>
      <c r="BWW159" s="533"/>
      <c r="BWX159" s="533"/>
      <c r="BWY159" s="532"/>
      <c r="BWZ159" s="533"/>
      <c r="BXA159" s="533"/>
      <c r="BXB159" s="533"/>
      <c r="BXC159" s="533"/>
      <c r="BXD159" s="533"/>
      <c r="BXE159" s="532"/>
      <c r="BXF159" s="533"/>
      <c r="BXG159" s="533"/>
      <c r="BXH159" s="533"/>
      <c r="BXI159" s="533"/>
      <c r="BXJ159" s="533"/>
      <c r="BXK159" s="532"/>
      <c r="BXL159" s="533"/>
      <c r="BXM159" s="533"/>
      <c r="BXN159" s="533"/>
      <c r="BXO159" s="533"/>
      <c r="BXP159" s="533"/>
      <c r="BXQ159" s="532"/>
      <c r="BXR159" s="533"/>
      <c r="BXS159" s="533"/>
      <c r="BXT159" s="533"/>
      <c r="BXU159" s="533"/>
      <c r="BXV159" s="533"/>
      <c r="BXW159" s="532"/>
      <c r="BXX159" s="533"/>
      <c r="BXY159" s="533"/>
      <c r="BXZ159" s="533"/>
      <c r="BYA159" s="533"/>
      <c r="BYB159" s="533"/>
      <c r="BYC159" s="532"/>
      <c r="BYD159" s="533"/>
      <c r="BYE159" s="533"/>
      <c r="BYF159" s="533"/>
      <c r="BYG159" s="533"/>
      <c r="BYH159" s="533"/>
      <c r="BYI159" s="532"/>
      <c r="BYJ159" s="533"/>
      <c r="BYK159" s="533"/>
      <c r="BYL159" s="533"/>
      <c r="BYM159" s="533"/>
      <c r="BYN159" s="533"/>
      <c r="BYO159" s="532"/>
      <c r="BYP159" s="533"/>
      <c r="BYQ159" s="533"/>
      <c r="BYR159" s="533"/>
      <c r="BYS159" s="533"/>
      <c r="BYT159" s="533"/>
      <c r="BYU159" s="532"/>
      <c r="BYV159" s="533"/>
      <c r="BYW159" s="533"/>
      <c r="BYX159" s="533"/>
      <c r="BYY159" s="533"/>
      <c r="BYZ159" s="533"/>
      <c r="BZA159" s="532"/>
      <c r="BZB159" s="533"/>
      <c r="BZC159" s="533"/>
      <c r="BZD159" s="533"/>
      <c r="BZE159" s="533"/>
      <c r="BZF159" s="533"/>
      <c r="BZG159" s="532"/>
      <c r="BZH159" s="533"/>
      <c r="BZI159" s="533"/>
      <c r="BZJ159" s="533"/>
      <c r="BZK159" s="533"/>
      <c r="BZL159" s="533"/>
      <c r="BZM159" s="532"/>
      <c r="BZN159" s="533"/>
      <c r="BZO159" s="533"/>
      <c r="BZP159" s="533"/>
      <c r="BZQ159" s="533"/>
      <c r="BZR159" s="533"/>
      <c r="BZS159" s="532"/>
      <c r="BZT159" s="533"/>
      <c r="BZU159" s="533"/>
      <c r="BZV159" s="533"/>
      <c r="BZW159" s="533"/>
      <c r="BZX159" s="533"/>
      <c r="BZY159" s="532"/>
      <c r="BZZ159" s="533"/>
      <c r="CAA159" s="533"/>
      <c r="CAB159" s="533"/>
      <c r="CAC159" s="533"/>
      <c r="CAD159" s="533"/>
      <c r="CAE159" s="532"/>
      <c r="CAF159" s="533"/>
      <c r="CAG159" s="533"/>
      <c r="CAH159" s="533"/>
      <c r="CAI159" s="533"/>
      <c r="CAJ159" s="533"/>
      <c r="CAK159" s="532"/>
      <c r="CAL159" s="533"/>
      <c r="CAM159" s="533"/>
      <c r="CAN159" s="533"/>
      <c r="CAO159" s="533"/>
      <c r="CAP159" s="533"/>
      <c r="CAQ159" s="532"/>
      <c r="CAR159" s="533"/>
      <c r="CAS159" s="533"/>
      <c r="CAT159" s="533"/>
      <c r="CAU159" s="533"/>
      <c r="CAV159" s="533"/>
      <c r="CAW159" s="532"/>
      <c r="CAX159" s="533"/>
      <c r="CAY159" s="533"/>
      <c r="CAZ159" s="533"/>
      <c r="CBA159" s="533"/>
      <c r="CBB159" s="533"/>
      <c r="CBC159" s="532"/>
      <c r="CBD159" s="533"/>
      <c r="CBE159" s="533"/>
      <c r="CBF159" s="533"/>
      <c r="CBG159" s="533"/>
      <c r="CBH159" s="533"/>
      <c r="CBI159" s="532"/>
      <c r="CBJ159" s="533"/>
      <c r="CBK159" s="533"/>
      <c r="CBL159" s="533"/>
      <c r="CBM159" s="533"/>
      <c r="CBN159" s="533"/>
      <c r="CBO159" s="532"/>
      <c r="CBP159" s="533"/>
      <c r="CBQ159" s="533"/>
      <c r="CBR159" s="533"/>
      <c r="CBS159" s="533"/>
      <c r="CBT159" s="533"/>
      <c r="CBU159" s="532"/>
      <c r="CBV159" s="533"/>
      <c r="CBW159" s="533"/>
      <c r="CBX159" s="533"/>
      <c r="CBY159" s="533"/>
      <c r="CBZ159" s="533"/>
      <c r="CCA159" s="532"/>
      <c r="CCB159" s="533"/>
      <c r="CCC159" s="533"/>
      <c r="CCD159" s="533"/>
      <c r="CCE159" s="533"/>
      <c r="CCF159" s="533"/>
      <c r="CCG159" s="532"/>
      <c r="CCH159" s="533"/>
      <c r="CCI159" s="533"/>
      <c r="CCJ159" s="533"/>
      <c r="CCK159" s="533"/>
      <c r="CCL159" s="533"/>
      <c r="CCM159" s="532"/>
      <c r="CCN159" s="533"/>
      <c r="CCO159" s="533"/>
      <c r="CCP159" s="533"/>
      <c r="CCQ159" s="533"/>
      <c r="CCR159" s="533"/>
      <c r="CCS159" s="532"/>
      <c r="CCT159" s="533"/>
      <c r="CCU159" s="533"/>
      <c r="CCV159" s="533"/>
      <c r="CCW159" s="533"/>
      <c r="CCX159" s="533"/>
      <c r="CCY159" s="532"/>
      <c r="CCZ159" s="533"/>
      <c r="CDA159" s="533"/>
      <c r="CDB159" s="533"/>
      <c r="CDC159" s="533"/>
      <c r="CDD159" s="533"/>
      <c r="CDE159" s="532"/>
      <c r="CDF159" s="533"/>
      <c r="CDG159" s="533"/>
      <c r="CDH159" s="533"/>
      <c r="CDI159" s="533"/>
      <c r="CDJ159" s="533"/>
      <c r="CDK159" s="532"/>
      <c r="CDL159" s="533"/>
      <c r="CDM159" s="533"/>
      <c r="CDN159" s="533"/>
      <c r="CDO159" s="533"/>
      <c r="CDP159" s="533"/>
      <c r="CDQ159" s="532"/>
      <c r="CDR159" s="533"/>
      <c r="CDS159" s="533"/>
      <c r="CDT159" s="533"/>
      <c r="CDU159" s="533"/>
      <c r="CDV159" s="533"/>
      <c r="CDW159" s="532"/>
      <c r="CDX159" s="533"/>
      <c r="CDY159" s="533"/>
      <c r="CDZ159" s="533"/>
      <c r="CEA159" s="533"/>
      <c r="CEB159" s="533"/>
      <c r="CEC159" s="532"/>
      <c r="CED159" s="533"/>
      <c r="CEE159" s="533"/>
      <c r="CEF159" s="533"/>
      <c r="CEG159" s="533"/>
      <c r="CEH159" s="533"/>
      <c r="CEI159" s="532"/>
      <c r="CEJ159" s="533"/>
      <c r="CEK159" s="533"/>
      <c r="CEL159" s="533"/>
      <c r="CEM159" s="533"/>
      <c r="CEN159" s="533"/>
      <c r="CEO159" s="532"/>
      <c r="CEP159" s="533"/>
      <c r="CEQ159" s="533"/>
      <c r="CER159" s="533"/>
      <c r="CES159" s="533"/>
      <c r="CET159" s="533"/>
      <c r="CEU159" s="532"/>
      <c r="CEV159" s="533"/>
      <c r="CEW159" s="533"/>
      <c r="CEX159" s="533"/>
      <c r="CEY159" s="533"/>
      <c r="CEZ159" s="533"/>
      <c r="CFA159" s="532"/>
      <c r="CFB159" s="533"/>
      <c r="CFC159" s="533"/>
      <c r="CFD159" s="533"/>
      <c r="CFE159" s="533"/>
      <c r="CFF159" s="533"/>
      <c r="CFG159" s="532"/>
      <c r="CFH159" s="533"/>
      <c r="CFI159" s="533"/>
      <c r="CFJ159" s="533"/>
      <c r="CFK159" s="533"/>
      <c r="CFL159" s="533"/>
      <c r="CFM159" s="532"/>
      <c r="CFN159" s="533"/>
      <c r="CFO159" s="533"/>
      <c r="CFP159" s="533"/>
      <c r="CFQ159" s="533"/>
      <c r="CFR159" s="533"/>
      <c r="CFS159" s="532"/>
      <c r="CFT159" s="533"/>
      <c r="CFU159" s="533"/>
      <c r="CFV159" s="533"/>
      <c r="CFW159" s="533"/>
      <c r="CFX159" s="533"/>
      <c r="CFY159" s="532"/>
      <c r="CFZ159" s="533"/>
      <c r="CGA159" s="533"/>
      <c r="CGB159" s="533"/>
      <c r="CGC159" s="533"/>
      <c r="CGD159" s="533"/>
      <c r="CGE159" s="532"/>
      <c r="CGF159" s="533"/>
      <c r="CGG159" s="533"/>
      <c r="CGH159" s="533"/>
      <c r="CGI159" s="533"/>
      <c r="CGJ159" s="533"/>
      <c r="CGK159" s="532"/>
      <c r="CGL159" s="533"/>
      <c r="CGM159" s="533"/>
      <c r="CGN159" s="533"/>
      <c r="CGO159" s="533"/>
      <c r="CGP159" s="533"/>
      <c r="CGQ159" s="532"/>
      <c r="CGR159" s="533"/>
      <c r="CGS159" s="533"/>
      <c r="CGT159" s="533"/>
      <c r="CGU159" s="533"/>
      <c r="CGV159" s="533"/>
      <c r="CGW159" s="532"/>
      <c r="CGX159" s="533"/>
      <c r="CGY159" s="533"/>
      <c r="CGZ159" s="533"/>
      <c r="CHA159" s="533"/>
      <c r="CHB159" s="533"/>
      <c r="CHC159" s="532"/>
      <c r="CHD159" s="533"/>
      <c r="CHE159" s="533"/>
      <c r="CHF159" s="533"/>
      <c r="CHG159" s="533"/>
      <c r="CHH159" s="533"/>
      <c r="CHI159" s="532"/>
      <c r="CHJ159" s="533"/>
      <c r="CHK159" s="533"/>
      <c r="CHL159" s="533"/>
      <c r="CHM159" s="533"/>
      <c r="CHN159" s="533"/>
      <c r="CHO159" s="532"/>
      <c r="CHP159" s="533"/>
      <c r="CHQ159" s="533"/>
      <c r="CHR159" s="533"/>
      <c r="CHS159" s="533"/>
      <c r="CHT159" s="533"/>
      <c r="CHU159" s="532"/>
      <c r="CHV159" s="533"/>
      <c r="CHW159" s="533"/>
      <c r="CHX159" s="533"/>
      <c r="CHY159" s="533"/>
      <c r="CHZ159" s="533"/>
      <c r="CIA159" s="532"/>
      <c r="CIB159" s="533"/>
      <c r="CIC159" s="533"/>
      <c r="CID159" s="533"/>
      <c r="CIE159" s="533"/>
      <c r="CIF159" s="533"/>
      <c r="CIG159" s="532"/>
      <c r="CIH159" s="533"/>
      <c r="CII159" s="533"/>
      <c r="CIJ159" s="533"/>
      <c r="CIK159" s="533"/>
      <c r="CIL159" s="533"/>
      <c r="CIM159" s="532"/>
      <c r="CIN159" s="533"/>
      <c r="CIO159" s="533"/>
      <c r="CIP159" s="533"/>
      <c r="CIQ159" s="533"/>
      <c r="CIR159" s="533"/>
      <c r="CIS159" s="532"/>
      <c r="CIT159" s="533"/>
      <c r="CIU159" s="533"/>
      <c r="CIV159" s="533"/>
      <c r="CIW159" s="533"/>
      <c r="CIX159" s="533"/>
      <c r="CIY159" s="532"/>
      <c r="CIZ159" s="533"/>
      <c r="CJA159" s="533"/>
      <c r="CJB159" s="533"/>
      <c r="CJC159" s="533"/>
      <c r="CJD159" s="533"/>
      <c r="CJE159" s="532"/>
      <c r="CJF159" s="533"/>
      <c r="CJG159" s="533"/>
      <c r="CJH159" s="533"/>
      <c r="CJI159" s="533"/>
      <c r="CJJ159" s="533"/>
      <c r="CJK159" s="532"/>
      <c r="CJL159" s="533"/>
      <c r="CJM159" s="533"/>
      <c r="CJN159" s="533"/>
      <c r="CJO159" s="533"/>
      <c r="CJP159" s="533"/>
      <c r="CJQ159" s="532"/>
      <c r="CJR159" s="533"/>
      <c r="CJS159" s="533"/>
      <c r="CJT159" s="533"/>
      <c r="CJU159" s="533"/>
      <c r="CJV159" s="533"/>
      <c r="CJW159" s="532"/>
      <c r="CJX159" s="533"/>
      <c r="CJY159" s="533"/>
      <c r="CJZ159" s="533"/>
      <c r="CKA159" s="533"/>
      <c r="CKB159" s="533"/>
      <c r="CKC159" s="532"/>
      <c r="CKD159" s="533"/>
      <c r="CKE159" s="533"/>
      <c r="CKF159" s="533"/>
      <c r="CKG159" s="533"/>
      <c r="CKH159" s="533"/>
      <c r="CKI159" s="532"/>
      <c r="CKJ159" s="533"/>
      <c r="CKK159" s="533"/>
      <c r="CKL159" s="533"/>
      <c r="CKM159" s="533"/>
      <c r="CKN159" s="533"/>
      <c r="CKO159" s="532"/>
      <c r="CKP159" s="533"/>
      <c r="CKQ159" s="533"/>
      <c r="CKR159" s="533"/>
      <c r="CKS159" s="533"/>
      <c r="CKT159" s="533"/>
      <c r="CKU159" s="532"/>
      <c r="CKV159" s="533"/>
      <c r="CKW159" s="533"/>
      <c r="CKX159" s="533"/>
      <c r="CKY159" s="533"/>
      <c r="CKZ159" s="533"/>
      <c r="CLA159" s="532"/>
      <c r="CLB159" s="533"/>
      <c r="CLC159" s="533"/>
      <c r="CLD159" s="533"/>
      <c r="CLE159" s="533"/>
      <c r="CLF159" s="533"/>
      <c r="CLG159" s="532"/>
      <c r="CLH159" s="533"/>
      <c r="CLI159" s="533"/>
      <c r="CLJ159" s="533"/>
      <c r="CLK159" s="533"/>
      <c r="CLL159" s="533"/>
      <c r="CLM159" s="532"/>
      <c r="CLN159" s="533"/>
      <c r="CLO159" s="533"/>
      <c r="CLP159" s="533"/>
      <c r="CLQ159" s="533"/>
      <c r="CLR159" s="533"/>
      <c r="CLS159" s="532"/>
      <c r="CLT159" s="533"/>
      <c r="CLU159" s="533"/>
      <c r="CLV159" s="533"/>
      <c r="CLW159" s="533"/>
      <c r="CLX159" s="533"/>
      <c r="CLY159" s="532"/>
      <c r="CLZ159" s="533"/>
      <c r="CMA159" s="533"/>
      <c r="CMB159" s="533"/>
      <c r="CMC159" s="533"/>
      <c r="CMD159" s="533"/>
      <c r="CME159" s="532"/>
      <c r="CMF159" s="533"/>
      <c r="CMG159" s="533"/>
      <c r="CMH159" s="533"/>
      <c r="CMI159" s="533"/>
      <c r="CMJ159" s="533"/>
      <c r="CMK159" s="532"/>
      <c r="CML159" s="533"/>
      <c r="CMM159" s="533"/>
      <c r="CMN159" s="533"/>
      <c r="CMO159" s="533"/>
      <c r="CMP159" s="533"/>
      <c r="CMQ159" s="532"/>
      <c r="CMR159" s="533"/>
      <c r="CMS159" s="533"/>
      <c r="CMT159" s="533"/>
      <c r="CMU159" s="533"/>
      <c r="CMV159" s="533"/>
      <c r="CMW159" s="532"/>
      <c r="CMX159" s="533"/>
      <c r="CMY159" s="533"/>
      <c r="CMZ159" s="533"/>
      <c r="CNA159" s="533"/>
      <c r="CNB159" s="533"/>
      <c r="CNC159" s="532"/>
      <c r="CND159" s="533"/>
      <c r="CNE159" s="533"/>
      <c r="CNF159" s="533"/>
      <c r="CNG159" s="533"/>
      <c r="CNH159" s="533"/>
      <c r="CNI159" s="532"/>
      <c r="CNJ159" s="533"/>
      <c r="CNK159" s="533"/>
      <c r="CNL159" s="533"/>
      <c r="CNM159" s="533"/>
      <c r="CNN159" s="533"/>
      <c r="CNO159" s="532"/>
      <c r="CNP159" s="533"/>
      <c r="CNQ159" s="533"/>
      <c r="CNR159" s="533"/>
      <c r="CNS159" s="533"/>
      <c r="CNT159" s="533"/>
      <c r="CNU159" s="532"/>
      <c r="CNV159" s="533"/>
      <c r="CNW159" s="533"/>
      <c r="CNX159" s="533"/>
      <c r="CNY159" s="533"/>
      <c r="CNZ159" s="533"/>
      <c r="COA159" s="532"/>
      <c r="COB159" s="533"/>
      <c r="COC159" s="533"/>
      <c r="COD159" s="533"/>
      <c r="COE159" s="533"/>
      <c r="COF159" s="533"/>
      <c r="COG159" s="532"/>
      <c r="COH159" s="533"/>
      <c r="COI159" s="533"/>
      <c r="COJ159" s="533"/>
      <c r="COK159" s="533"/>
      <c r="COL159" s="533"/>
      <c r="COM159" s="532"/>
      <c r="CON159" s="533"/>
      <c r="COO159" s="533"/>
      <c r="COP159" s="533"/>
      <c r="COQ159" s="533"/>
      <c r="COR159" s="533"/>
      <c r="COS159" s="532"/>
      <c r="COT159" s="533"/>
      <c r="COU159" s="533"/>
      <c r="COV159" s="533"/>
      <c r="COW159" s="533"/>
      <c r="COX159" s="533"/>
      <c r="COY159" s="532"/>
      <c r="COZ159" s="533"/>
      <c r="CPA159" s="533"/>
      <c r="CPB159" s="533"/>
      <c r="CPC159" s="533"/>
      <c r="CPD159" s="533"/>
      <c r="CPE159" s="532"/>
      <c r="CPF159" s="533"/>
      <c r="CPG159" s="533"/>
      <c r="CPH159" s="533"/>
      <c r="CPI159" s="533"/>
      <c r="CPJ159" s="533"/>
      <c r="CPK159" s="532"/>
      <c r="CPL159" s="533"/>
      <c r="CPM159" s="533"/>
      <c r="CPN159" s="533"/>
      <c r="CPO159" s="533"/>
      <c r="CPP159" s="533"/>
      <c r="CPQ159" s="532"/>
      <c r="CPR159" s="533"/>
      <c r="CPS159" s="533"/>
      <c r="CPT159" s="533"/>
      <c r="CPU159" s="533"/>
      <c r="CPV159" s="533"/>
      <c r="CPW159" s="532"/>
      <c r="CPX159" s="533"/>
      <c r="CPY159" s="533"/>
      <c r="CPZ159" s="533"/>
      <c r="CQA159" s="533"/>
      <c r="CQB159" s="533"/>
      <c r="CQC159" s="532"/>
      <c r="CQD159" s="533"/>
      <c r="CQE159" s="533"/>
      <c r="CQF159" s="533"/>
      <c r="CQG159" s="533"/>
      <c r="CQH159" s="533"/>
      <c r="CQI159" s="532"/>
      <c r="CQJ159" s="533"/>
      <c r="CQK159" s="533"/>
      <c r="CQL159" s="533"/>
      <c r="CQM159" s="533"/>
      <c r="CQN159" s="533"/>
      <c r="CQO159" s="532"/>
      <c r="CQP159" s="533"/>
      <c r="CQQ159" s="533"/>
      <c r="CQR159" s="533"/>
      <c r="CQS159" s="533"/>
      <c r="CQT159" s="533"/>
      <c r="CQU159" s="532"/>
      <c r="CQV159" s="533"/>
      <c r="CQW159" s="533"/>
      <c r="CQX159" s="533"/>
      <c r="CQY159" s="533"/>
      <c r="CQZ159" s="533"/>
      <c r="CRA159" s="532"/>
      <c r="CRB159" s="533"/>
      <c r="CRC159" s="533"/>
      <c r="CRD159" s="533"/>
      <c r="CRE159" s="533"/>
      <c r="CRF159" s="533"/>
      <c r="CRG159" s="532"/>
      <c r="CRH159" s="533"/>
      <c r="CRI159" s="533"/>
      <c r="CRJ159" s="533"/>
      <c r="CRK159" s="533"/>
      <c r="CRL159" s="533"/>
      <c r="CRM159" s="532"/>
      <c r="CRN159" s="533"/>
      <c r="CRO159" s="533"/>
      <c r="CRP159" s="533"/>
      <c r="CRQ159" s="533"/>
      <c r="CRR159" s="533"/>
      <c r="CRS159" s="532"/>
      <c r="CRT159" s="533"/>
      <c r="CRU159" s="533"/>
      <c r="CRV159" s="533"/>
      <c r="CRW159" s="533"/>
      <c r="CRX159" s="533"/>
      <c r="CRY159" s="532"/>
      <c r="CRZ159" s="533"/>
      <c r="CSA159" s="533"/>
      <c r="CSB159" s="533"/>
      <c r="CSC159" s="533"/>
      <c r="CSD159" s="533"/>
      <c r="CSE159" s="532"/>
      <c r="CSF159" s="533"/>
      <c r="CSG159" s="533"/>
      <c r="CSH159" s="533"/>
      <c r="CSI159" s="533"/>
      <c r="CSJ159" s="533"/>
      <c r="CSK159" s="532"/>
      <c r="CSL159" s="533"/>
      <c r="CSM159" s="533"/>
      <c r="CSN159" s="533"/>
      <c r="CSO159" s="533"/>
      <c r="CSP159" s="533"/>
      <c r="CSQ159" s="532"/>
      <c r="CSR159" s="533"/>
      <c r="CSS159" s="533"/>
      <c r="CST159" s="533"/>
      <c r="CSU159" s="533"/>
      <c r="CSV159" s="533"/>
      <c r="CSW159" s="532"/>
      <c r="CSX159" s="533"/>
      <c r="CSY159" s="533"/>
      <c r="CSZ159" s="533"/>
      <c r="CTA159" s="533"/>
      <c r="CTB159" s="533"/>
      <c r="CTC159" s="532"/>
      <c r="CTD159" s="533"/>
      <c r="CTE159" s="533"/>
      <c r="CTF159" s="533"/>
      <c r="CTG159" s="533"/>
      <c r="CTH159" s="533"/>
      <c r="CTI159" s="532"/>
      <c r="CTJ159" s="533"/>
      <c r="CTK159" s="533"/>
      <c r="CTL159" s="533"/>
      <c r="CTM159" s="533"/>
      <c r="CTN159" s="533"/>
      <c r="CTO159" s="532"/>
      <c r="CTP159" s="533"/>
      <c r="CTQ159" s="533"/>
      <c r="CTR159" s="533"/>
      <c r="CTS159" s="533"/>
      <c r="CTT159" s="533"/>
      <c r="CTU159" s="532"/>
      <c r="CTV159" s="533"/>
      <c r="CTW159" s="533"/>
      <c r="CTX159" s="533"/>
      <c r="CTY159" s="533"/>
      <c r="CTZ159" s="533"/>
      <c r="CUA159" s="532"/>
      <c r="CUB159" s="533"/>
      <c r="CUC159" s="533"/>
      <c r="CUD159" s="533"/>
      <c r="CUE159" s="533"/>
      <c r="CUF159" s="533"/>
      <c r="CUG159" s="532"/>
      <c r="CUH159" s="533"/>
      <c r="CUI159" s="533"/>
      <c r="CUJ159" s="533"/>
      <c r="CUK159" s="533"/>
      <c r="CUL159" s="533"/>
      <c r="CUM159" s="532"/>
      <c r="CUN159" s="533"/>
      <c r="CUO159" s="533"/>
      <c r="CUP159" s="533"/>
      <c r="CUQ159" s="533"/>
      <c r="CUR159" s="533"/>
      <c r="CUS159" s="532"/>
      <c r="CUT159" s="533"/>
      <c r="CUU159" s="533"/>
      <c r="CUV159" s="533"/>
      <c r="CUW159" s="533"/>
      <c r="CUX159" s="533"/>
      <c r="CUY159" s="532"/>
      <c r="CUZ159" s="533"/>
      <c r="CVA159" s="533"/>
      <c r="CVB159" s="533"/>
      <c r="CVC159" s="533"/>
      <c r="CVD159" s="533"/>
      <c r="CVE159" s="532"/>
      <c r="CVF159" s="533"/>
      <c r="CVG159" s="533"/>
      <c r="CVH159" s="533"/>
      <c r="CVI159" s="533"/>
      <c r="CVJ159" s="533"/>
      <c r="CVK159" s="532"/>
      <c r="CVL159" s="533"/>
      <c r="CVM159" s="533"/>
      <c r="CVN159" s="533"/>
      <c r="CVO159" s="533"/>
      <c r="CVP159" s="533"/>
      <c r="CVQ159" s="532"/>
      <c r="CVR159" s="533"/>
      <c r="CVS159" s="533"/>
      <c r="CVT159" s="533"/>
      <c r="CVU159" s="533"/>
      <c r="CVV159" s="533"/>
      <c r="CVW159" s="532"/>
      <c r="CVX159" s="533"/>
      <c r="CVY159" s="533"/>
      <c r="CVZ159" s="533"/>
      <c r="CWA159" s="533"/>
      <c r="CWB159" s="533"/>
      <c r="CWC159" s="532"/>
      <c r="CWD159" s="533"/>
      <c r="CWE159" s="533"/>
      <c r="CWF159" s="533"/>
      <c r="CWG159" s="533"/>
      <c r="CWH159" s="533"/>
      <c r="CWI159" s="532"/>
      <c r="CWJ159" s="533"/>
      <c r="CWK159" s="533"/>
      <c r="CWL159" s="533"/>
      <c r="CWM159" s="533"/>
      <c r="CWN159" s="533"/>
      <c r="CWO159" s="532"/>
      <c r="CWP159" s="533"/>
      <c r="CWQ159" s="533"/>
      <c r="CWR159" s="533"/>
      <c r="CWS159" s="533"/>
      <c r="CWT159" s="533"/>
      <c r="CWU159" s="532"/>
      <c r="CWV159" s="533"/>
      <c r="CWW159" s="533"/>
      <c r="CWX159" s="533"/>
      <c r="CWY159" s="533"/>
      <c r="CWZ159" s="533"/>
      <c r="CXA159" s="532"/>
      <c r="CXB159" s="533"/>
      <c r="CXC159" s="533"/>
      <c r="CXD159" s="533"/>
      <c r="CXE159" s="533"/>
      <c r="CXF159" s="533"/>
      <c r="CXG159" s="532"/>
      <c r="CXH159" s="533"/>
      <c r="CXI159" s="533"/>
      <c r="CXJ159" s="533"/>
      <c r="CXK159" s="533"/>
      <c r="CXL159" s="533"/>
      <c r="CXM159" s="532"/>
      <c r="CXN159" s="533"/>
      <c r="CXO159" s="533"/>
      <c r="CXP159" s="533"/>
      <c r="CXQ159" s="533"/>
      <c r="CXR159" s="533"/>
      <c r="CXS159" s="532"/>
      <c r="CXT159" s="533"/>
      <c r="CXU159" s="533"/>
      <c r="CXV159" s="533"/>
      <c r="CXW159" s="533"/>
      <c r="CXX159" s="533"/>
      <c r="CXY159" s="532"/>
      <c r="CXZ159" s="533"/>
      <c r="CYA159" s="533"/>
      <c r="CYB159" s="533"/>
      <c r="CYC159" s="533"/>
      <c r="CYD159" s="533"/>
      <c r="CYE159" s="532"/>
      <c r="CYF159" s="533"/>
      <c r="CYG159" s="533"/>
      <c r="CYH159" s="533"/>
      <c r="CYI159" s="533"/>
      <c r="CYJ159" s="533"/>
      <c r="CYK159" s="532"/>
      <c r="CYL159" s="533"/>
      <c r="CYM159" s="533"/>
      <c r="CYN159" s="533"/>
      <c r="CYO159" s="533"/>
      <c r="CYP159" s="533"/>
      <c r="CYQ159" s="532"/>
      <c r="CYR159" s="533"/>
      <c r="CYS159" s="533"/>
      <c r="CYT159" s="533"/>
      <c r="CYU159" s="533"/>
      <c r="CYV159" s="533"/>
      <c r="CYW159" s="532"/>
      <c r="CYX159" s="533"/>
      <c r="CYY159" s="533"/>
      <c r="CYZ159" s="533"/>
      <c r="CZA159" s="533"/>
      <c r="CZB159" s="533"/>
      <c r="CZC159" s="532"/>
      <c r="CZD159" s="533"/>
      <c r="CZE159" s="533"/>
      <c r="CZF159" s="533"/>
      <c r="CZG159" s="533"/>
      <c r="CZH159" s="533"/>
      <c r="CZI159" s="532"/>
      <c r="CZJ159" s="533"/>
      <c r="CZK159" s="533"/>
      <c r="CZL159" s="533"/>
      <c r="CZM159" s="533"/>
      <c r="CZN159" s="533"/>
      <c r="CZO159" s="532"/>
      <c r="CZP159" s="533"/>
      <c r="CZQ159" s="533"/>
      <c r="CZR159" s="533"/>
      <c r="CZS159" s="533"/>
      <c r="CZT159" s="533"/>
      <c r="CZU159" s="532"/>
      <c r="CZV159" s="533"/>
      <c r="CZW159" s="533"/>
      <c r="CZX159" s="533"/>
      <c r="CZY159" s="533"/>
      <c r="CZZ159" s="533"/>
      <c r="DAA159" s="532"/>
      <c r="DAB159" s="533"/>
      <c r="DAC159" s="533"/>
      <c r="DAD159" s="533"/>
      <c r="DAE159" s="533"/>
      <c r="DAF159" s="533"/>
      <c r="DAG159" s="532"/>
      <c r="DAH159" s="533"/>
      <c r="DAI159" s="533"/>
      <c r="DAJ159" s="533"/>
      <c r="DAK159" s="533"/>
      <c r="DAL159" s="533"/>
      <c r="DAM159" s="532"/>
      <c r="DAN159" s="533"/>
      <c r="DAO159" s="533"/>
      <c r="DAP159" s="533"/>
      <c r="DAQ159" s="533"/>
      <c r="DAR159" s="533"/>
      <c r="DAS159" s="532"/>
      <c r="DAT159" s="533"/>
      <c r="DAU159" s="533"/>
      <c r="DAV159" s="533"/>
      <c r="DAW159" s="533"/>
      <c r="DAX159" s="533"/>
      <c r="DAY159" s="532"/>
      <c r="DAZ159" s="533"/>
      <c r="DBA159" s="533"/>
      <c r="DBB159" s="533"/>
      <c r="DBC159" s="533"/>
      <c r="DBD159" s="533"/>
      <c r="DBE159" s="532"/>
      <c r="DBF159" s="533"/>
      <c r="DBG159" s="533"/>
      <c r="DBH159" s="533"/>
      <c r="DBI159" s="533"/>
      <c r="DBJ159" s="533"/>
      <c r="DBK159" s="532"/>
      <c r="DBL159" s="533"/>
      <c r="DBM159" s="533"/>
      <c r="DBN159" s="533"/>
      <c r="DBO159" s="533"/>
      <c r="DBP159" s="533"/>
      <c r="DBQ159" s="532"/>
      <c r="DBR159" s="533"/>
      <c r="DBS159" s="533"/>
      <c r="DBT159" s="533"/>
      <c r="DBU159" s="533"/>
      <c r="DBV159" s="533"/>
      <c r="DBW159" s="532"/>
      <c r="DBX159" s="533"/>
      <c r="DBY159" s="533"/>
      <c r="DBZ159" s="533"/>
      <c r="DCA159" s="533"/>
      <c r="DCB159" s="533"/>
      <c r="DCC159" s="532"/>
      <c r="DCD159" s="533"/>
      <c r="DCE159" s="533"/>
      <c r="DCF159" s="533"/>
      <c r="DCG159" s="533"/>
      <c r="DCH159" s="533"/>
      <c r="DCI159" s="532"/>
      <c r="DCJ159" s="533"/>
      <c r="DCK159" s="533"/>
      <c r="DCL159" s="533"/>
      <c r="DCM159" s="533"/>
      <c r="DCN159" s="533"/>
      <c r="DCO159" s="532"/>
      <c r="DCP159" s="533"/>
      <c r="DCQ159" s="533"/>
      <c r="DCR159" s="533"/>
      <c r="DCS159" s="533"/>
      <c r="DCT159" s="533"/>
      <c r="DCU159" s="532"/>
      <c r="DCV159" s="533"/>
      <c r="DCW159" s="533"/>
      <c r="DCX159" s="533"/>
      <c r="DCY159" s="533"/>
      <c r="DCZ159" s="533"/>
      <c r="DDA159" s="532"/>
      <c r="DDB159" s="533"/>
      <c r="DDC159" s="533"/>
      <c r="DDD159" s="533"/>
      <c r="DDE159" s="533"/>
      <c r="DDF159" s="533"/>
      <c r="DDG159" s="532"/>
      <c r="DDH159" s="533"/>
      <c r="DDI159" s="533"/>
      <c r="DDJ159" s="533"/>
      <c r="DDK159" s="533"/>
      <c r="DDL159" s="533"/>
      <c r="DDM159" s="532"/>
      <c r="DDN159" s="533"/>
      <c r="DDO159" s="533"/>
      <c r="DDP159" s="533"/>
      <c r="DDQ159" s="533"/>
      <c r="DDR159" s="533"/>
      <c r="DDS159" s="532"/>
      <c r="DDT159" s="533"/>
      <c r="DDU159" s="533"/>
      <c r="DDV159" s="533"/>
      <c r="DDW159" s="533"/>
      <c r="DDX159" s="533"/>
      <c r="DDY159" s="532"/>
      <c r="DDZ159" s="533"/>
      <c r="DEA159" s="533"/>
      <c r="DEB159" s="533"/>
      <c r="DEC159" s="533"/>
      <c r="DED159" s="533"/>
      <c r="DEE159" s="532"/>
      <c r="DEF159" s="533"/>
      <c r="DEG159" s="533"/>
      <c r="DEH159" s="533"/>
      <c r="DEI159" s="533"/>
      <c r="DEJ159" s="533"/>
      <c r="DEK159" s="532"/>
      <c r="DEL159" s="533"/>
      <c r="DEM159" s="533"/>
      <c r="DEN159" s="533"/>
      <c r="DEO159" s="533"/>
      <c r="DEP159" s="533"/>
      <c r="DEQ159" s="532"/>
      <c r="DER159" s="533"/>
      <c r="DES159" s="533"/>
      <c r="DET159" s="533"/>
      <c r="DEU159" s="533"/>
      <c r="DEV159" s="533"/>
      <c r="DEW159" s="532"/>
      <c r="DEX159" s="533"/>
      <c r="DEY159" s="533"/>
      <c r="DEZ159" s="533"/>
      <c r="DFA159" s="533"/>
      <c r="DFB159" s="533"/>
      <c r="DFC159" s="532"/>
      <c r="DFD159" s="533"/>
      <c r="DFE159" s="533"/>
      <c r="DFF159" s="533"/>
      <c r="DFG159" s="533"/>
      <c r="DFH159" s="533"/>
      <c r="DFI159" s="532"/>
      <c r="DFJ159" s="533"/>
      <c r="DFK159" s="533"/>
      <c r="DFL159" s="533"/>
      <c r="DFM159" s="533"/>
      <c r="DFN159" s="533"/>
      <c r="DFO159" s="532"/>
      <c r="DFP159" s="533"/>
      <c r="DFQ159" s="533"/>
      <c r="DFR159" s="533"/>
      <c r="DFS159" s="533"/>
      <c r="DFT159" s="533"/>
      <c r="DFU159" s="532"/>
      <c r="DFV159" s="533"/>
      <c r="DFW159" s="533"/>
      <c r="DFX159" s="533"/>
      <c r="DFY159" s="533"/>
      <c r="DFZ159" s="533"/>
      <c r="DGA159" s="532"/>
      <c r="DGB159" s="533"/>
      <c r="DGC159" s="533"/>
      <c r="DGD159" s="533"/>
      <c r="DGE159" s="533"/>
      <c r="DGF159" s="533"/>
      <c r="DGG159" s="532"/>
      <c r="DGH159" s="533"/>
      <c r="DGI159" s="533"/>
      <c r="DGJ159" s="533"/>
      <c r="DGK159" s="533"/>
      <c r="DGL159" s="533"/>
      <c r="DGM159" s="532"/>
      <c r="DGN159" s="533"/>
      <c r="DGO159" s="533"/>
      <c r="DGP159" s="533"/>
      <c r="DGQ159" s="533"/>
      <c r="DGR159" s="533"/>
      <c r="DGS159" s="532"/>
      <c r="DGT159" s="533"/>
      <c r="DGU159" s="533"/>
      <c r="DGV159" s="533"/>
      <c r="DGW159" s="533"/>
      <c r="DGX159" s="533"/>
      <c r="DGY159" s="532"/>
      <c r="DGZ159" s="533"/>
      <c r="DHA159" s="533"/>
      <c r="DHB159" s="533"/>
      <c r="DHC159" s="533"/>
      <c r="DHD159" s="533"/>
      <c r="DHE159" s="532"/>
      <c r="DHF159" s="533"/>
      <c r="DHG159" s="533"/>
      <c r="DHH159" s="533"/>
      <c r="DHI159" s="533"/>
      <c r="DHJ159" s="533"/>
      <c r="DHK159" s="532"/>
      <c r="DHL159" s="533"/>
      <c r="DHM159" s="533"/>
      <c r="DHN159" s="533"/>
      <c r="DHO159" s="533"/>
      <c r="DHP159" s="533"/>
      <c r="DHQ159" s="532"/>
      <c r="DHR159" s="533"/>
      <c r="DHS159" s="533"/>
      <c r="DHT159" s="533"/>
      <c r="DHU159" s="533"/>
      <c r="DHV159" s="533"/>
      <c r="DHW159" s="532"/>
      <c r="DHX159" s="533"/>
      <c r="DHY159" s="533"/>
      <c r="DHZ159" s="533"/>
      <c r="DIA159" s="533"/>
      <c r="DIB159" s="533"/>
      <c r="DIC159" s="532"/>
      <c r="DID159" s="533"/>
      <c r="DIE159" s="533"/>
      <c r="DIF159" s="533"/>
      <c r="DIG159" s="533"/>
      <c r="DIH159" s="533"/>
      <c r="DII159" s="532"/>
      <c r="DIJ159" s="533"/>
      <c r="DIK159" s="533"/>
      <c r="DIL159" s="533"/>
      <c r="DIM159" s="533"/>
      <c r="DIN159" s="533"/>
      <c r="DIO159" s="532"/>
      <c r="DIP159" s="533"/>
      <c r="DIQ159" s="533"/>
      <c r="DIR159" s="533"/>
      <c r="DIS159" s="533"/>
      <c r="DIT159" s="533"/>
      <c r="DIU159" s="532"/>
      <c r="DIV159" s="533"/>
      <c r="DIW159" s="533"/>
      <c r="DIX159" s="533"/>
      <c r="DIY159" s="533"/>
      <c r="DIZ159" s="533"/>
      <c r="DJA159" s="532"/>
      <c r="DJB159" s="533"/>
      <c r="DJC159" s="533"/>
      <c r="DJD159" s="533"/>
      <c r="DJE159" s="533"/>
      <c r="DJF159" s="533"/>
      <c r="DJG159" s="532"/>
      <c r="DJH159" s="533"/>
      <c r="DJI159" s="533"/>
      <c r="DJJ159" s="533"/>
      <c r="DJK159" s="533"/>
      <c r="DJL159" s="533"/>
      <c r="DJM159" s="532"/>
      <c r="DJN159" s="533"/>
      <c r="DJO159" s="533"/>
      <c r="DJP159" s="533"/>
      <c r="DJQ159" s="533"/>
      <c r="DJR159" s="533"/>
      <c r="DJS159" s="532"/>
      <c r="DJT159" s="533"/>
      <c r="DJU159" s="533"/>
      <c r="DJV159" s="533"/>
      <c r="DJW159" s="533"/>
      <c r="DJX159" s="533"/>
      <c r="DJY159" s="532"/>
      <c r="DJZ159" s="533"/>
      <c r="DKA159" s="533"/>
      <c r="DKB159" s="533"/>
      <c r="DKC159" s="533"/>
      <c r="DKD159" s="533"/>
      <c r="DKE159" s="532"/>
      <c r="DKF159" s="533"/>
      <c r="DKG159" s="533"/>
      <c r="DKH159" s="533"/>
      <c r="DKI159" s="533"/>
      <c r="DKJ159" s="533"/>
      <c r="DKK159" s="532"/>
      <c r="DKL159" s="533"/>
      <c r="DKM159" s="533"/>
      <c r="DKN159" s="533"/>
      <c r="DKO159" s="533"/>
      <c r="DKP159" s="533"/>
      <c r="DKQ159" s="532"/>
      <c r="DKR159" s="533"/>
      <c r="DKS159" s="533"/>
      <c r="DKT159" s="533"/>
      <c r="DKU159" s="533"/>
      <c r="DKV159" s="533"/>
      <c r="DKW159" s="532"/>
      <c r="DKX159" s="533"/>
      <c r="DKY159" s="533"/>
      <c r="DKZ159" s="533"/>
      <c r="DLA159" s="533"/>
      <c r="DLB159" s="533"/>
      <c r="DLC159" s="532"/>
      <c r="DLD159" s="533"/>
      <c r="DLE159" s="533"/>
      <c r="DLF159" s="533"/>
      <c r="DLG159" s="533"/>
      <c r="DLH159" s="533"/>
      <c r="DLI159" s="532"/>
      <c r="DLJ159" s="533"/>
      <c r="DLK159" s="533"/>
      <c r="DLL159" s="533"/>
      <c r="DLM159" s="533"/>
      <c r="DLN159" s="533"/>
      <c r="DLO159" s="532"/>
      <c r="DLP159" s="533"/>
      <c r="DLQ159" s="533"/>
      <c r="DLR159" s="533"/>
      <c r="DLS159" s="533"/>
      <c r="DLT159" s="533"/>
      <c r="DLU159" s="532"/>
      <c r="DLV159" s="533"/>
      <c r="DLW159" s="533"/>
      <c r="DLX159" s="533"/>
      <c r="DLY159" s="533"/>
      <c r="DLZ159" s="533"/>
      <c r="DMA159" s="532"/>
      <c r="DMB159" s="533"/>
      <c r="DMC159" s="533"/>
      <c r="DMD159" s="533"/>
      <c r="DME159" s="533"/>
      <c r="DMF159" s="533"/>
      <c r="DMG159" s="532"/>
      <c r="DMH159" s="533"/>
      <c r="DMI159" s="533"/>
      <c r="DMJ159" s="533"/>
      <c r="DMK159" s="533"/>
      <c r="DML159" s="533"/>
      <c r="DMM159" s="532"/>
      <c r="DMN159" s="533"/>
      <c r="DMO159" s="533"/>
      <c r="DMP159" s="533"/>
      <c r="DMQ159" s="533"/>
      <c r="DMR159" s="533"/>
      <c r="DMS159" s="532"/>
      <c r="DMT159" s="533"/>
      <c r="DMU159" s="533"/>
      <c r="DMV159" s="533"/>
      <c r="DMW159" s="533"/>
      <c r="DMX159" s="533"/>
      <c r="DMY159" s="532"/>
      <c r="DMZ159" s="533"/>
      <c r="DNA159" s="533"/>
      <c r="DNB159" s="533"/>
      <c r="DNC159" s="533"/>
      <c r="DND159" s="533"/>
      <c r="DNE159" s="532"/>
      <c r="DNF159" s="533"/>
      <c r="DNG159" s="533"/>
      <c r="DNH159" s="533"/>
      <c r="DNI159" s="533"/>
      <c r="DNJ159" s="533"/>
      <c r="DNK159" s="532"/>
      <c r="DNL159" s="533"/>
      <c r="DNM159" s="533"/>
      <c r="DNN159" s="533"/>
      <c r="DNO159" s="533"/>
      <c r="DNP159" s="533"/>
      <c r="DNQ159" s="532"/>
      <c r="DNR159" s="533"/>
      <c r="DNS159" s="533"/>
      <c r="DNT159" s="533"/>
      <c r="DNU159" s="533"/>
      <c r="DNV159" s="533"/>
      <c r="DNW159" s="532"/>
      <c r="DNX159" s="533"/>
      <c r="DNY159" s="533"/>
      <c r="DNZ159" s="533"/>
      <c r="DOA159" s="533"/>
      <c r="DOB159" s="533"/>
      <c r="DOC159" s="532"/>
      <c r="DOD159" s="533"/>
      <c r="DOE159" s="533"/>
      <c r="DOF159" s="533"/>
      <c r="DOG159" s="533"/>
      <c r="DOH159" s="533"/>
      <c r="DOI159" s="532"/>
      <c r="DOJ159" s="533"/>
      <c r="DOK159" s="533"/>
      <c r="DOL159" s="533"/>
      <c r="DOM159" s="533"/>
      <c r="DON159" s="533"/>
      <c r="DOO159" s="532"/>
      <c r="DOP159" s="533"/>
      <c r="DOQ159" s="533"/>
      <c r="DOR159" s="533"/>
      <c r="DOS159" s="533"/>
      <c r="DOT159" s="533"/>
      <c r="DOU159" s="532"/>
      <c r="DOV159" s="533"/>
      <c r="DOW159" s="533"/>
      <c r="DOX159" s="533"/>
      <c r="DOY159" s="533"/>
      <c r="DOZ159" s="533"/>
      <c r="DPA159" s="532"/>
      <c r="DPB159" s="533"/>
      <c r="DPC159" s="533"/>
      <c r="DPD159" s="533"/>
      <c r="DPE159" s="533"/>
      <c r="DPF159" s="533"/>
      <c r="DPG159" s="532"/>
      <c r="DPH159" s="533"/>
      <c r="DPI159" s="533"/>
      <c r="DPJ159" s="533"/>
      <c r="DPK159" s="533"/>
      <c r="DPL159" s="533"/>
      <c r="DPM159" s="532"/>
      <c r="DPN159" s="533"/>
      <c r="DPO159" s="533"/>
      <c r="DPP159" s="533"/>
      <c r="DPQ159" s="533"/>
      <c r="DPR159" s="533"/>
      <c r="DPS159" s="532"/>
      <c r="DPT159" s="533"/>
      <c r="DPU159" s="533"/>
      <c r="DPV159" s="533"/>
      <c r="DPW159" s="533"/>
      <c r="DPX159" s="533"/>
      <c r="DPY159" s="532"/>
      <c r="DPZ159" s="533"/>
      <c r="DQA159" s="533"/>
      <c r="DQB159" s="533"/>
      <c r="DQC159" s="533"/>
      <c r="DQD159" s="533"/>
      <c r="DQE159" s="532"/>
      <c r="DQF159" s="533"/>
      <c r="DQG159" s="533"/>
      <c r="DQH159" s="533"/>
      <c r="DQI159" s="533"/>
      <c r="DQJ159" s="533"/>
      <c r="DQK159" s="532"/>
      <c r="DQL159" s="533"/>
      <c r="DQM159" s="533"/>
      <c r="DQN159" s="533"/>
      <c r="DQO159" s="533"/>
      <c r="DQP159" s="533"/>
      <c r="DQQ159" s="532"/>
      <c r="DQR159" s="533"/>
      <c r="DQS159" s="533"/>
      <c r="DQT159" s="533"/>
      <c r="DQU159" s="533"/>
      <c r="DQV159" s="533"/>
      <c r="DQW159" s="532"/>
      <c r="DQX159" s="533"/>
      <c r="DQY159" s="533"/>
      <c r="DQZ159" s="533"/>
      <c r="DRA159" s="533"/>
      <c r="DRB159" s="533"/>
      <c r="DRC159" s="532"/>
      <c r="DRD159" s="533"/>
      <c r="DRE159" s="533"/>
      <c r="DRF159" s="533"/>
      <c r="DRG159" s="533"/>
      <c r="DRH159" s="533"/>
      <c r="DRI159" s="532"/>
      <c r="DRJ159" s="533"/>
      <c r="DRK159" s="533"/>
      <c r="DRL159" s="533"/>
      <c r="DRM159" s="533"/>
      <c r="DRN159" s="533"/>
      <c r="DRO159" s="532"/>
      <c r="DRP159" s="533"/>
      <c r="DRQ159" s="533"/>
      <c r="DRR159" s="533"/>
      <c r="DRS159" s="533"/>
      <c r="DRT159" s="533"/>
      <c r="DRU159" s="532"/>
      <c r="DRV159" s="533"/>
      <c r="DRW159" s="533"/>
      <c r="DRX159" s="533"/>
      <c r="DRY159" s="533"/>
      <c r="DRZ159" s="533"/>
      <c r="DSA159" s="532"/>
      <c r="DSB159" s="533"/>
      <c r="DSC159" s="533"/>
      <c r="DSD159" s="533"/>
      <c r="DSE159" s="533"/>
      <c r="DSF159" s="533"/>
      <c r="DSG159" s="532"/>
      <c r="DSH159" s="533"/>
      <c r="DSI159" s="533"/>
      <c r="DSJ159" s="533"/>
      <c r="DSK159" s="533"/>
      <c r="DSL159" s="533"/>
      <c r="DSM159" s="532"/>
      <c r="DSN159" s="533"/>
      <c r="DSO159" s="533"/>
      <c r="DSP159" s="533"/>
      <c r="DSQ159" s="533"/>
      <c r="DSR159" s="533"/>
      <c r="DSS159" s="532"/>
      <c r="DST159" s="533"/>
      <c r="DSU159" s="533"/>
      <c r="DSV159" s="533"/>
      <c r="DSW159" s="533"/>
      <c r="DSX159" s="533"/>
      <c r="DSY159" s="532"/>
      <c r="DSZ159" s="533"/>
      <c r="DTA159" s="533"/>
      <c r="DTB159" s="533"/>
      <c r="DTC159" s="533"/>
      <c r="DTD159" s="533"/>
      <c r="DTE159" s="532"/>
      <c r="DTF159" s="533"/>
      <c r="DTG159" s="533"/>
      <c r="DTH159" s="533"/>
      <c r="DTI159" s="533"/>
      <c r="DTJ159" s="533"/>
      <c r="DTK159" s="532"/>
      <c r="DTL159" s="533"/>
      <c r="DTM159" s="533"/>
      <c r="DTN159" s="533"/>
      <c r="DTO159" s="533"/>
      <c r="DTP159" s="533"/>
      <c r="DTQ159" s="532"/>
      <c r="DTR159" s="533"/>
      <c r="DTS159" s="533"/>
      <c r="DTT159" s="533"/>
      <c r="DTU159" s="533"/>
      <c r="DTV159" s="533"/>
      <c r="DTW159" s="532"/>
      <c r="DTX159" s="533"/>
      <c r="DTY159" s="533"/>
      <c r="DTZ159" s="533"/>
      <c r="DUA159" s="533"/>
      <c r="DUB159" s="533"/>
      <c r="DUC159" s="532"/>
      <c r="DUD159" s="533"/>
      <c r="DUE159" s="533"/>
      <c r="DUF159" s="533"/>
      <c r="DUG159" s="533"/>
      <c r="DUH159" s="533"/>
      <c r="DUI159" s="532"/>
      <c r="DUJ159" s="533"/>
      <c r="DUK159" s="533"/>
      <c r="DUL159" s="533"/>
      <c r="DUM159" s="533"/>
      <c r="DUN159" s="533"/>
      <c r="DUO159" s="532"/>
      <c r="DUP159" s="533"/>
      <c r="DUQ159" s="533"/>
      <c r="DUR159" s="533"/>
      <c r="DUS159" s="533"/>
      <c r="DUT159" s="533"/>
      <c r="DUU159" s="532"/>
      <c r="DUV159" s="533"/>
      <c r="DUW159" s="533"/>
      <c r="DUX159" s="533"/>
      <c r="DUY159" s="533"/>
      <c r="DUZ159" s="533"/>
      <c r="DVA159" s="532"/>
      <c r="DVB159" s="533"/>
      <c r="DVC159" s="533"/>
      <c r="DVD159" s="533"/>
      <c r="DVE159" s="533"/>
      <c r="DVF159" s="533"/>
      <c r="DVG159" s="532"/>
      <c r="DVH159" s="533"/>
      <c r="DVI159" s="533"/>
      <c r="DVJ159" s="533"/>
      <c r="DVK159" s="533"/>
      <c r="DVL159" s="533"/>
      <c r="DVM159" s="532"/>
      <c r="DVN159" s="533"/>
      <c r="DVO159" s="533"/>
      <c r="DVP159" s="533"/>
      <c r="DVQ159" s="533"/>
      <c r="DVR159" s="533"/>
      <c r="DVS159" s="532"/>
      <c r="DVT159" s="533"/>
      <c r="DVU159" s="533"/>
      <c r="DVV159" s="533"/>
      <c r="DVW159" s="533"/>
      <c r="DVX159" s="533"/>
      <c r="DVY159" s="532"/>
      <c r="DVZ159" s="533"/>
      <c r="DWA159" s="533"/>
      <c r="DWB159" s="533"/>
      <c r="DWC159" s="533"/>
      <c r="DWD159" s="533"/>
      <c r="DWE159" s="532"/>
      <c r="DWF159" s="533"/>
      <c r="DWG159" s="533"/>
      <c r="DWH159" s="533"/>
      <c r="DWI159" s="533"/>
      <c r="DWJ159" s="533"/>
      <c r="DWK159" s="532"/>
      <c r="DWL159" s="533"/>
      <c r="DWM159" s="533"/>
      <c r="DWN159" s="533"/>
      <c r="DWO159" s="533"/>
      <c r="DWP159" s="533"/>
      <c r="DWQ159" s="532"/>
      <c r="DWR159" s="533"/>
      <c r="DWS159" s="533"/>
      <c r="DWT159" s="533"/>
      <c r="DWU159" s="533"/>
      <c r="DWV159" s="533"/>
      <c r="DWW159" s="532"/>
      <c r="DWX159" s="533"/>
      <c r="DWY159" s="533"/>
      <c r="DWZ159" s="533"/>
      <c r="DXA159" s="533"/>
      <c r="DXB159" s="533"/>
      <c r="DXC159" s="532"/>
      <c r="DXD159" s="533"/>
      <c r="DXE159" s="533"/>
      <c r="DXF159" s="533"/>
      <c r="DXG159" s="533"/>
      <c r="DXH159" s="533"/>
      <c r="DXI159" s="532"/>
      <c r="DXJ159" s="533"/>
      <c r="DXK159" s="533"/>
      <c r="DXL159" s="533"/>
      <c r="DXM159" s="533"/>
      <c r="DXN159" s="533"/>
      <c r="DXO159" s="532"/>
      <c r="DXP159" s="533"/>
      <c r="DXQ159" s="533"/>
      <c r="DXR159" s="533"/>
      <c r="DXS159" s="533"/>
      <c r="DXT159" s="533"/>
      <c r="DXU159" s="532"/>
      <c r="DXV159" s="533"/>
      <c r="DXW159" s="533"/>
      <c r="DXX159" s="533"/>
      <c r="DXY159" s="533"/>
      <c r="DXZ159" s="533"/>
      <c r="DYA159" s="532"/>
      <c r="DYB159" s="533"/>
      <c r="DYC159" s="533"/>
      <c r="DYD159" s="533"/>
      <c r="DYE159" s="533"/>
      <c r="DYF159" s="533"/>
      <c r="DYG159" s="532"/>
      <c r="DYH159" s="533"/>
      <c r="DYI159" s="533"/>
      <c r="DYJ159" s="533"/>
      <c r="DYK159" s="533"/>
      <c r="DYL159" s="533"/>
      <c r="DYM159" s="532"/>
      <c r="DYN159" s="533"/>
      <c r="DYO159" s="533"/>
      <c r="DYP159" s="533"/>
      <c r="DYQ159" s="533"/>
      <c r="DYR159" s="533"/>
      <c r="DYS159" s="532"/>
      <c r="DYT159" s="533"/>
      <c r="DYU159" s="533"/>
      <c r="DYV159" s="533"/>
      <c r="DYW159" s="533"/>
      <c r="DYX159" s="533"/>
      <c r="DYY159" s="532"/>
      <c r="DYZ159" s="533"/>
      <c r="DZA159" s="533"/>
      <c r="DZB159" s="533"/>
      <c r="DZC159" s="533"/>
      <c r="DZD159" s="533"/>
      <c r="DZE159" s="532"/>
      <c r="DZF159" s="533"/>
      <c r="DZG159" s="533"/>
      <c r="DZH159" s="533"/>
      <c r="DZI159" s="533"/>
      <c r="DZJ159" s="533"/>
      <c r="DZK159" s="532"/>
      <c r="DZL159" s="533"/>
      <c r="DZM159" s="533"/>
      <c r="DZN159" s="533"/>
      <c r="DZO159" s="533"/>
      <c r="DZP159" s="533"/>
      <c r="DZQ159" s="532"/>
      <c r="DZR159" s="533"/>
      <c r="DZS159" s="533"/>
      <c r="DZT159" s="533"/>
      <c r="DZU159" s="533"/>
      <c r="DZV159" s="533"/>
      <c r="DZW159" s="532"/>
      <c r="DZX159" s="533"/>
      <c r="DZY159" s="533"/>
      <c r="DZZ159" s="533"/>
      <c r="EAA159" s="533"/>
      <c r="EAB159" s="533"/>
      <c r="EAC159" s="532"/>
      <c r="EAD159" s="533"/>
      <c r="EAE159" s="533"/>
      <c r="EAF159" s="533"/>
      <c r="EAG159" s="533"/>
      <c r="EAH159" s="533"/>
      <c r="EAI159" s="532"/>
      <c r="EAJ159" s="533"/>
      <c r="EAK159" s="533"/>
      <c r="EAL159" s="533"/>
      <c r="EAM159" s="533"/>
      <c r="EAN159" s="533"/>
      <c r="EAO159" s="532"/>
      <c r="EAP159" s="533"/>
      <c r="EAQ159" s="533"/>
      <c r="EAR159" s="533"/>
      <c r="EAS159" s="533"/>
      <c r="EAT159" s="533"/>
      <c r="EAU159" s="532"/>
      <c r="EAV159" s="533"/>
      <c r="EAW159" s="533"/>
      <c r="EAX159" s="533"/>
      <c r="EAY159" s="533"/>
      <c r="EAZ159" s="533"/>
      <c r="EBA159" s="532"/>
      <c r="EBB159" s="533"/>
      <c r="EBC159" s="533"/>
      <c r="EBD159" s="533"/>
      <c r="EBE159" s="533"/>
      <c r="EBF159" s="533"/>
      <c r="EBG159" s="532"/>
      <c r="EBH159" s="533"/>
      <c r="EBI159" s="533"/>
      <c r="EBJ159" s="533"/>
      <c r="EBK159" s="533"/>
      <c r="EBL159" s="533"/>
      <c r="EBM159" s="532"/>
      <c r="EBN159" s="533"/>
      <c r="EBO159" s="533"/>
      <c r="EBP159" s="533"/>
      <c r="EBQ159" s="533"/>
      <c r="EBR159" s="533"/>
      <c r="EBS159" s="532"/>
      <c r="EBT159" s="533"/>
      <c r="EBU159" s="533"/>
      <c r="EBV159" s="533"/>
      <c r="EBW159" s="533"/>
      <c r="EBX159" s="533"/>
      <c r="EBY159" s="532"/>
      <c r="EBZ159" s="533"/>
      <c r="ECA159" s="533"/>
      <c r="ECB159" s="533"/>
      <c r="ECC159" s="533"/>
      <c r="ECD159" s="533"/>
      <c r="ECE159" s="532"/>
      <c r="ECF159" s="533"/>
      <c r="ECG159" s="533"/>
      <c r="ECH159" s="533"/>
      <c r="ECI159" s="533"/>
      <c r="ECJ159" s="533"/>
      <c r="ECK159" s="532"/>
      <c r="ECL159" s="533"/>
      <c r="ECM159" s="533"/>
      <c r="ECN159" s="533"/>
      <c r="ECO159" s="533"/>
      <c r="ECP159" s="533"/>
      <c r="ECQ159" s="532"/>
      <c r="ECR159" s="533"/>
      <c r="ECS159" s="533"/>
      <c r="ECT159" s="533"/>
      <c r="ECU159" s="533"/>
      <c r="ECV159" s="533"/>
      <c r="ECW159" s="532"/>
      <c r="ECX159" s="533"/>
      <c r="ECY159" s="533"/>
      <c r="ECZ159" s="533"/>
      <c r="EDA159" s="533"/>
      <c r="EDB159" s="533"/>
      <c r="EDC159" s="532"/>
      <c r="EDD159" s="533"/>
      <c r="EDE159" s="533"/>
      <c r="EDF159" s="533"/>
      <c r="EDG159" s="533"/>
      <c r="EDH159" s="533"/>
      <c r="EDI159" s="532"/>
      <c r="EDJ159" s="533"/>
      <c r="EDK159" s="533"/>
      <c r="EDL159" s="533"/>
      <c r="EDM159" s="533"/>
      <c r="EDN159" s="533"/>
      <c r="EDO159" s="532"/>
      <c r="EDP159" s="533"/>
      <c r="EDQ159" s="533"/>
      <c r="EDR159" s="533"/>
      <c r="EDS159" s="533"/>
      <c r="EDT159" s="533"/>
      <c r="EDU159" s="532"/>
      <c r="EDV159" s="533"/>
      <c r="EDW159" s="533"/>
      <c r="EDX159" s="533"/>
      <c r="EDY159" s="533"/>
      <c r="EDZ159" s="533"/>
      <c r="EEA159" s="532"/>
      <c r="EEB159" s="533"/>
      <c r="EEC159" s="533"/>
      <c r="EED159" s="533"/>
      <c r="EEE159" s="533"/>
      <c r="EEF159" s="533"/>
      <c r="EEG159" s="532"/>
      <c r="EEH159" s="533"/>
      <c r="EEI159" s="533"/>
      <c r="EEJ159" s="533"/>
      <c r="EEK159" s="533"/>
      <c r="EEL159" s="533"/>
      <c r="EEM159" s="532"/>
      <c r="EEN159" s="533"/>
      <c r="EEO159" s="533"/>
      <c r="EEP159" s="533"/>
      <c r="EEQ159" s="533"/>
      <c r="EER159" s="533"/>
      <c r="EES159" s="532"/>
      <c r="EET159" s="533"/>
      <c r="EEU159" s="533"/>
      <c r="EEV159" s="533"/>
      <c r="EEW159" s="533"/>
      <c r="EEX159" s="533"/>
      <c r="EEY159" s="532"/>
      <c r="EEZ159" s="533"/>
      <c r="EFA159" s="533"/>
      <c r="EFB159" s="533"/>
      <c r="EFC159" s="533"/>
      <c r="EFD159" s="533"/>
      <c r="EFE159" s="532"/>
      <c r="EFF159" s="533"/>
      <c r="EFG159" s="533"/>
      <c r="EFH159" s="533"/>
      <c r="EFI159" s="533"/>
      <c r="EFJ159" s="533"/>
      <c r="EFK159" s="532"/>
      <c r="EFL159" s="533"/>
      <c r="EFM159" s="533"/>
      <c r="EFN159" s="533"/>
      <c r="EFO159" s="533"/>
      <c r="EFP159" s="533"/>
      <c r="EFQ159" s="532"/>
      <c r="EFR159" s="533"/>
      <c r="EFS159" s="533"/>
      <c r="EFT159" s="533"/>
      <c r="EFU159" s="533"/>
      <c r="EFV159" s="533"/>
      <c r="EFW159" s="532"/>
      <c r="EFX159" s="533"/>
      <c r="EFY159" s="533"/>
      <c r="EFZ159" s="533"/>
      <c r="EGA159" s="533"/>
      <c r="EGB159" s="533"/>
      <c r="EGC159" s="532"/>
      <c r="EGD159" s="533"/>
      <c r="EGE159" s="533"/>
      <c r="EGF159" s="533"/>
      <c r="EGG159" s="533"/>
      <c r="EGH159" s="533"/>
      <c r="EGI159" s="532"/>
      <c r="EGJ159" s="533"/>
      <c r="EGK159" s="533"/>
      <c r="EGL159" s="533"/>
      <c r="EGM159" s="533"/>
      <c r="EGN159" s="533"/>
      <c r="EGO159" s="532"/>
      <c r="EGP159" s="533"/>
      <c r="EGQ159" s="533"/>
      <c r="EGR159" s="533"/>
      <c r="EGS159" s="533"/>
      <c r="EGT159" s="533"/>
      <c r="EGU159" s="532"/>
      <c r="EGV159" s="533"/>
      <c r="EGW159" s="533"/>
      <c r="EGX159" s="533"/>
      <c r="EGY159" s="533"/>
      <c r="EGZ159" s="533"/>
      <c r="EHA159" s="532"/>
      <c r="EHB159" s="533"/>
      <c r="EHC159" s="533"/>
      <c r="EHD159" s="533"/>
      <c r="EHE159" s="533"/>
      <c r="EHF159" s="533"/>
      <c r="EHG159" s="532"/>
      <c r="EHH159" s="533"/>
      <c r="EHI159" s="533"/>
      <c r="EHJ159" s="533"/>
      <c r="EHK159" s="533"/>
      <c r="EHL159" s="533"/>
      <c r="EHM159" s="532"/>
      <c r="EHN159" s="533"/>
      <c r="EHO159" s="533"/>
      <c r="EHP159" s="533"/>
      <c r="EHQ159" s="533"/>
      <c r="EHR159" s="533"/>
      <c r="EHS159" s="532"/>
      <c r="EHT159" s="533"/>
      <c r="EHU159" s="533"/>
      <c r="EHV159" s="533"/>
      <c r="EHW159" s="533"/>
      <c r="EHX159" s="533"/>
      <c r="EHY159" s="532"/>
      <c r="EHZ159" s="533"/>
      <c r="EIA159" s="533"/>
      <c r="EIB159" s="533"/>
      <c r="EIC159" s="533"/>
      <c r="EID159" s="533"/>
      <c r="EIE159" s="532"/>
      <c r="EIF159" s="533"/>
      <c r="EIG159" s="533"/>
      <c r="EIH159" s="533"/>
      <c r="EII159" s="533"/>
      <c r="EIJ159" s="533"/>
      <c r="EIK159" s="532"/>
      <c r="EIL159" s="533"/>
      <c r="EIM159" s="533"/>
      <c r="EIN159" s="533"/>
      <c r="EIO159" s="533"/>
      <c r="EIP159" s="533"/>
      <c r="EIQ159" s="532"/>
      <c r="EIR159" s="533"/>
      <c r="EIS159" s="533"/>
      <c r="EIT159" s="533"/>
      <c r="EIU159" s="533"/>
      <c r="EIV159" s="533"/>
      <c r="EIW159" s="532"/>
      <c r="EIX159" s="533"/>
      <c r="EIY159" s="533"/>
      <c r="EIZ159" s="533"/>
      <c r="EJA159" s="533"/>
      <c r="EJB159" s="533"/>
      <c r="EJC159" s="532"/>
      <c r="EJD159" s="533"/>
      <c r="EJE159" s="533"/>
      <c r="EJF159" s="533"/>
      <c r="EJG159" s="533"/>
      <c r="EJH159" s="533"/>
      <c r="EJI159" s="532"/>
      <c r="EJJ159" s="533"/>
      <c r="EJK159" s="533"/>
      <c r="EJL159" s="533"/>
      <c r="EJM159" s="533"/>
      <c r="EJN159" s="533"/>
      <c r="EJO159" s="532"/>
      <c r="EJP159" s="533"/>
      <c r="EJQ159" s="533"/>
      <c r="EJR159" s="533"/>
      <c r="EJS159" s="533"/>
      <c r="EJT159" s="533"/>
      <c r="EJU159" s="532"/>
      <c r="EJV159" s="533"/>
      <c r="EJW159" s="533"/>
      <c r="EJX159" s="533"/>
      <c r="EJY159" s="533"/>
      <c r="EJZ159" s="533"/>
      <c r="EKA159" s="532"/>
      <c r="EKB159" s="533"/>
      <c r="EKC159" s="533"/>
      <c r="EKD159" s="533"/>
      <c r="EKE159" s="533"/>
      <c r="EKF159" s="533"/>
      <c r="EKG159" s="532"/>
      <c r="EKH159" s="533"/>
      <c r="EKI159" s="533"/>
      <c r="EKJ159" s="533"/>
      <c r="EKK159" s="533"/>
      <c r="EKL159" s="533"/>
      <c r="EKM159" s="532"/>
      <c r="EKN159" s="533"/>
      <c r="EKO159" s="533"/>
      <c r="EKP159" s="533"/>
      <c r="EKQ159" s="533"/>
      <c r="EKR159" s="533"/>
      <c r="EKS159" s="532"/>
      <c r="EKT159" s="533"/>
      <c r="EKU159" s="533"/>
      <c r="EKV159" s="533"/>
      <c r="EKW159" s="533"/>
      <c r="EKX159" s="533"/>
      <c r="EKY159" s="532"/>
      <c r="EKZ159" s="533"/>
      <c r="ELA159" s="533"/>
      <c r="ELB159" s="533"/>
      <c r="ELC159" s="533"/>
      <c r="ELD159" s="533"/>
      <c r="ELE159" s="532"/>
      <c r="ELF159" s="533"/>
      <c r="ELG159" s="533"/>
      <c r="ELH159" s="533"/>
      <c r="ELI159" s="533"/>
      <c r="ELJ159" s="533"/>
      <c r="ELK159" s="532"/>
      <c r="ELL159" s="533"/>
      <c r="ELM159" s="533"/>
      <c r="ELN159" s="533"/>
      <c r="ELO159" s="533"/>
      <c r="ELP159" s="533"/>
      <c r="ELQ159" s="532"/>
      <c r="ELR159" s="533"/>
      <c r="ELS159" s="533"/>
      <c r="ELT159" s="533"/>
      <c r="ELU159" s="533"/>
      <c r="ELV159" s="533"/>
      <c r="ELW159" s="532"/>
      <c r="ELX159" s="533"/>
      <c r="ELY159" s="533"/>
      <c r="ELZ159" s="533"/>
      <c r="EMA159" s="533"/>
      <c r="EMB159" s="533"/>
      <c r="EMC159" s="532"/>
      <c r="EMD159" s="533"/>
      <c r="EME159" s="533"/>
      <c r="EMF159" s="533"/>
      <c r="EMG159" s="533"/>
      <c r="EMH159" s="533"/>
      <c r="EMI159" s="532"/>
      <c r="EMJ159" s="533"/>
      <c r="EMK159" s="533"/>
      <c r="EML159" s="533"/>
      <c r="EMM159" s="533"/>
      <c r="EMN159" s="533"/>
      <c r="EMO159" s="532"/>
      <c r="EMP159" s="533"/>
      <c r="EMQ159" s="533"/>
      <c r="EMR159" s="533"/>
      <c r="EMS159" s="533"/>
      <c r="EMT159" s="533"/>
      <c r="EMU159" s="532"/>
      <c r="EMV159" s="533"/>
      <c r="EMW159" s="533"/>
      <c r="EMX159" s="533"/>
      <c r="EMY159" s="533"/>
      <c r="EMZ159" s="533"/>
      <c r="ENA159" s="532"/>
      <c r="ENB159" s="533"/>
      <c r="ENC159" s="533"/>
      <c r="END159" s="533"/>
      <c r="ENE159" s="533"/>
      <c r="ENF159" s="533"/>
      <c r="ENG159" s="532"/>
      <c r="ENH159" s="533"/>
      <c r="ENI159" s="533"/>
      <c r="ENJ159" s="533"/>
      <c r="ENK159" s="533"/>
      <c r="ENL159" s="533"/>
      <c r="ENM159" s="532"/>
      <c r="ENN159" s="533"/>
      <c r="ENO159" s="533"/>
      <c r="ENP159" s="533"/>
      <c r="ENQ159" s="533"/>
      <c r="ENR159" s="533"/>
      <c r="ENS159" s="532"/>
      <c r="ENT159" s="533"/>
      <c r="ENU159" s="533"/>
      <c r="ENV159" s="533"/>
      <c r="ENW159" s="533"/>
      <c r="ENX159" s="533"/>
      <c r="ENY159" s="532"/>
      <c r="ENZ159" s="533"/>
      <c r="EOA159" s="533"/>
      <c r="EOB159" s="533"/>
      <c r="EOC159" s="533"/>
      <c r="EOD159" s="533"/>
      <c r="EOE159" s="532"/>
      <c r="EOF159" s="533"/>
      <c r="EOG159" s="533"/>
      <c r="EOH159" s="533"/>
      <c r="EOI159" s="533"/>
      <c r="EOJ159" s="533"/>
      <c r="EOK159" s="532"/>
      <c r="EOL159" s="533"/>
      <c r="EOM159" s="533"/>
      <c r="EON159" s="533"/>
      <c r="EOO159" s="533"/>
      <c r="EOP159" s="533"/>
      <c r="EOQ159" s="532"/>
      <c r="EOR159" s="533"/>
      <c r="EOS159" s="533"/>
      <c r="EOT159" s="533"/>
      <c r="EOU159" s="533"/>
      <c r="EOV159" s="533"/>
      <c r="EOW159" s="532"/>
      <c r="EOX159" s="533"/>
      <c r="EOY159" s="533"/>
      <c r="EOZ159" s="533"/>
      <c r="EPA159" s="533"/>
      <c r="EPB159" s="533"/>
      <c r="EPC159" s="532"/>
      <c r="EPD159" s="533"/>
      <c r="EPE159" s="533"/>
      <c r="EPF159" s="533"/>
      <c r="EPG159" s="533"/>
      <c r="EPH159" s="533"/>
      <c r="EPI159" s="532"/>
      <c r="EPJ159" s="533"/>
      <c r="EPK159" s="533"/>
      <c r="EPL159" s="533"/>
      <c r="EPM159" s="533"/>
      <c r="EPN159" s="533"/>
      <c r="EPO159" s="532"/>
      <c r="EPP159" s="533"/>
      <c r="EPQ159" s="533"/>
      <c r="EPR159" s="533"/>
      <c r="EPS159" s="533"/>
      <c r="EPT159" s="533"/>
      <c r="EPU159" s="532"/>
      <c r="EPV159" s="533"/>
      <c r="EPW159" s="533"/>
      <c r="EPX159" s="533"/>
      <c r="EPY159" s="533"/>
      <c r="EPZ159" s="533"/>
      <c r="EQA159" s="532"/>
      <c r="EQB159" s="533"/>
      <c r="EQC159" s="533"/>
      <c r="EQD159" s="533"/>
      <c r="EQE159" s="533"/>
      <c r="EQF159" s="533"/>
      <c r="EQG159" s="532"/>
      <c r="EQH159" s="533"/>
      <c r="EQI159" s="533"/>
      <c r="EQJ159" s="533"/>
      <c r="EQK159" s="533"/>
      <c r="EQL159" s="533"/>
      <c r="EQM159" s="532"/>
      <c r="EQN159" s="533"/>
      <c r="EQO159" s="533"/>
      <c r="EQP159" s="533"/>
      <c r="EQQ159" s="533"/>
      <c r="EQR159" s="533"/>
      <c r="EQS159" s="532"/>
      <c r="EQT159" s="533"/>
      <c r="EQU159" s="533"/>
      <c r="EQV159" s="533"/>
      <c r="EQW159" s="533"/>
      <c r="EQX159" s="533"/>
      <c r="EQY159" s="532"/>
      <c r="EQZ159" s="533"/>
      <c r="ERA159" s="533"/>
      <c r="ERB159" s="533"/>
      <c r="ERC159" s="533"/>
      <c r="ERD159" s="533"/>
      <c r="ERE159" s="532"/>
      <c r="ERF159" s="533"/>
      <c r="ERG159" s="533"/>
      <c r="ERH159" s="533"/>
      <c r="ERI159" s="533"/>
      <c r="ERJ159" s="533"/>
      <c r="ERK159" s="532"/>
      <c r="ERL159" s="533"/>
      <c r="ERM159" s="533"/>
      <c r="ERN159" s="533"/>
      <c r="ERO159" s="533"/>
      <c r="ERP159" s="533"/>
      <c r="ERQ159" s="532"/>
      <c r="ERR159" s="533"/>
      <c r="ERS159" s="533"/>
      <c r="ERT159" s="533"/>
      <c r="ERU159" s="533"/>
      <c r="ERV159" s="533"/>
      <c r="ERW159" s="532"/>
      <c r="ERX159" s="533"/>
      <c r="ERY159" s="533"/>
      <c r="ERZ159" s="533"/>
      <c r="ESA159" s="533"/>
      <c r="ESB159" s="533"/>
      <c r="ESC159" s="532"/>
      <c r="ESD159" s="533"/>
      <c r="ESE159" s="533"/>
      <c r="ESF159" s="533"/>
      <c r="ESG159" s="533"/>
      <c r="ESH159" s="533"/>
      <c r="ESI159" s="532"/>
      <c r="ESJ159" s="533"/>
      <c r="ESK159" s="533"/>
      <c r="ESL159" s="533"/>
      <c r="ESM159" s="533"/>
      <c r="ESN159" s="533"/>
      <c r="ESO159" s="532"/>
      <c r="ESP159" s="533"/>
      <c r="ESQ159" s="533"/>
      <c r="ESR159" s="533"/>
      <c r="ESS159" s="533"/>
      <c r="EST159" s="533"/>
      <c r="ESU159" s="532"/>
      <c r="ESV159" s="533"/>
      <c r="ESW159" s="533"/>
      <c r="ESX159" s="533"/>
      <c r="ESY159" s="533"/>
      <c r="ESZ159" s="533"/>
      <c r="ETA159" s="532"/>
      <c r="ETB159" s="533"/>
      <c r="ETC159" s="533"/>
      <c r="ETD159" s="533"/>
      <c r="ETE159" s="533"/>
      <c r="ETF159" s="533"/>
      <c r="ETG159" s="532"/>
      <c r="ETH159" s="533"/>
      <c r="ETI159" s="533"/>
      <c r="ETJ159" s="533"/>
      <c r="ETK159" s="533"/>
      <c r="ETL159" s="533"/>
      <c r="ETM159" s="532"/>
      <c r="ETN159" s="533"/>
      <c r="ETO159" s="533"/>
      <c r="ETP159" s="533"/>
      <c r="ETQ159" s="533"/>
      <c r="ETR159" s="533"/>
      <c r="ETS159" s="532"/>
      <c r="ETT159" s="533"/>
      <c r="ETU159" s="533"/>
      <c r="ETV159" s="533"/>
      <c r="ETW159" s="533"/>
      <c r="ETX159" s="533"/>
      <c r="ETY159" s="532"/>
      <c r="ETZ159" s="533"/>
      <c r="EUA159" s="533"/>
      <c r="EUB159" s="533"/>
      <c r="EUC159" s="533"/>
      <c r="EUD159" s="533"/>
      <c r="EUE159" s="532"/>
      <c r="EUF159" s="533"/>
      <c r="EUG159" s="533"/>
      <c r="EUH159" s="533"/>
      <c r="EUI159" s="533"/>
      <c r="EUJ159" s="533"/>
      <c r="EUK159" s="532"/>
      <c r="EUL159" s="533"/>
      <c r="EUM159" s="533"/>
      <c r="EUN159" s="533"/>
      <c r="EUO159" s="533"/>
      <c r="EUP159" s="533"/>
      <c r="EUQ159" s="532"/>
      <c r="EUR159" s="533"/>
      <c r="EUS159" s="533"/>
      <c r="EUT159" s="533"/>
      <c r="EUU159" s="533"/>
      <c r="EUV159" s="533"/>
      <c r="EUW159" s="532"/>
      <c r="EUX159" s="533"/>
      <c r="EUY159" s="533"/>
      <c r="EUZ159" s="533"/>
      <c r="EVA159" s="533"/>
      <c r="EVB159" s="533"/>
      <c r="EVC159" s="532"/>
      <c r="EVD159" s="533"/>
      <c r="EVE159" s="533"/>
      <c r="EVF159" s="533"/>
      <c r="EVG159" s="533"/>
      <c r="EVH159" s="533"/>
      <c r="EVI159" s="532"/>
      <c r="EVJ159" s="533"/>
      <c r="EVK159" s="533"/>
      <c r="EVL159" s="533"/>
      <c r="EVM159" s="533"/>
      <c r="EVN159" s="533"/>
      <c r="EVO159" s="532"/>
      <c r="EVP159" s="533"/>
      <c r="EVQ159" s="533"/>
      <c r="EVR159" s="533"/>
      <c r="EVS159" s="533"/>
      <c r="EVT159" s="533"/>
      <c r="EVU159" s="532"/>
      <c r="EVV159" s="533"/>
      <c r="EVW159" s="533"/>
      <c r="EVX159" s="533"/>
      <c r="EVY159" s="533"/>
      <c r="EVZ159" s="533"/>
      <c r="EWA159" s="532"/>
      <c r="EWB159" s="533"/>
      <c r="EWC159" s="533"/>
      <c r="EWD159" s="533"/>
      <c r="EWE159" s="533"/>
      <c r="EWF159" s="533"/>
      <c r="EWG159" s="532"/>
      <c r="EWH159" s="533"/>
      <c r="EWI159" s="533"/>
      <c r="EWJ159" s="533"/>
      <c r="EWK159" s="533"/>
      <c r="EWL159" s="533"/>
      <c r="EWM159" s="532"/>
      <c r="EWN159" s="533"/>
      <c r="EWO159" s="533"/>
      <c r="EWP159" s="533"/>
      <c r="EWQ159" s="533"/>
      <c r="EWR159" s="533"/>
      <c r="EWS159" s="532"/>
      <c r="EWT159" s="533"/>
      <c r="EWU159" s="533"/>
      <c r="EWV159" s="533"/>
      <c r="EWW159" s="533"/>
      <c r="EWX159" s="533"/>
      <c r="EWY159" s="532"/>
      <c r="EWZ159" s="533"/>
      <c r="EXA159" s="533"/>
      <c r="EXB159" s="533"/>
      <c r="EXC159" s="533"/>
      <c r="EXD159" s="533"/>
      <c r="EXE159" s="532"/>
      <c r="EXF159" s="533"/>
      <c r="EXG159" s="533"/>
      <c r="EXH159" s="533"/>
      <c r="EXI159" s="533"/>
      <c r="EXJ159" s="533"/>
      <c r="EXK159" s="532"/>
      <c r="EXL159" s="533"/>
      <c r="EXM159" s="533"/>
      <c r="EXN159" s="533"/>
      <c r="EXO159" s="533"/>
      <c r="EXP159" s="533"/>
      <c r="EXQ159" s="532"/>
      <c r="EXR159" s="533"/>
      <c r="EXS159" s="533"/>
      <c r="EXT159" s="533"/>
      <c r="EXU159" s="533"/>
      <c r="EXV159" s="533"/>
      <c r="EXW159" s="532"/>
      <c r="EXX159" s="533"/>
      <c r="EXY159" s="533"/>
      <c r="EXZ159" s="533"/>
      <c r="EYA159" s="533"/>
      <c r="EYB159" s="533"/>
      <c r="EYC159" s="532"/>
      <c r="EYD159" s="533"/>
      <c r="EYE159" s="533"/>
      <c r="EYF159" s="533"/>
      <c r="EYG159" s="533"/>
      <c r="EYH159" s="533"/>
      <c r="EYI159" s="532"/>
      <c r="EYJ159" s="533"/>
      <c r="EYK159" s="533"/>
      <c r="EYL159" s="533"/>
      <c r="EYM159" s="533"/>
      <c r="EYN159" s="533"/>
      <c r="EYO159" s="532"/>
      <c r="EYP159" s="533"/>
      <c r="EYQ159" s="533"/>
      <c r="EYR159" s="533"/>
      <c r="EYS159" s="533"/>
      <c r="EYT159" s="533"/>
      <c r="EYU159" s="532"/>
      <c r="EYV159" s="533"/>
      <c r="EYW159" s="533"/>
      <c r="EYX159" s="533"/>
      <c r="EYY159" s="533"/>
      <c r="EYZ159" s="533"/>
      <c r="EZA159" s="532"/>
      <c r="EZB159" s="533"/>
      <c r="EZC159" s="533"/>
      <c r="EZD159" s="533"/>
      <c r="EZE159" s="533"/>
      <c r="EZF159" s="533"/>
      <c r="EZG159" s="532"/>
      <c r="EZH159" s="533"/>
      <c r="EZI159" s="533"/>
      <c r="EZJ159" s="533"/>
      <c r="EZK159" s="533"/>
      <c r="EZL159" s="533"/>
      <c r="EZM159" s="532"/>
      <c r="EZN159" s="533"/>
      <c r="EZO159" s="533"/>
      <c r="EZP159" s="533"/>
      <c r="EZQ159" s="533"/>
      <c r="EZR159" s="533"/>
      <c r="EZS159" s="532"/>
      <c r="EZT159" s="533"/>
      <c r="EZU159" s="533"/>
      <c r="EZV159" s="533"/>
      <c r="EZW159" s="533"/>
      <c r="EZX159" s="533"/>
      <c r="EZY159" s="532"/>
      <c r="EZZ159" s="533"/>
      <c r="FAA159" s="533"/>
      <c r="FAB159" s="533"/>
      <c r="FAC159" s="533"/>
      <c r="FAD159" s="533"/>
      <c r="FAE159" s="532"/>
      <c r="FAF159" s="533"/>
      <c r="FAG159" s="533"/>
      <c r="FAH159" s="533"/>
      <c r="FAI159" s="533"/>
      <c r="FAJ159" s="533"/>
      <c r="FAK159" s="532"/>
      <c r="FAL159" s="533"/>
      <c r="FAM159" s="533"/>
      <c r="FAN159" s="533"/>
      <c r="FAO159" s="533"/>
      <c r="FAP159" s="533"/>
      <c r="FAQ159" s="532"/>
      <c r="FAR159" s="533"/>
      <c r="FAS159" s="533"/>
      <c r="FAT159" s="533"/>
      <c r="FAU159" s="533"/>
      <c r="FAV159" s="533"/>
      <c r="FAW159" s="532"/>
      <c r="FAX159" s="533"/>
      <c r="FAY159" s="533"/>
      <c r="FAZ159" s="533"/>
      <c r="FBA159" s="533"/>
      <c r="FBB159" s="533"/>
      <c r="FBC159" s="532"/>
      <c r="FBD159" s="533"/>
      <c r="FBE159" s="533"/>
      <c r="FBF159" s="533"/>
      <c r="FBG159" s="533"/>
      <c r="FBH159" s="533"/>
      <c r="FBI159" s="532"/>
      <c r="FBJ159" s="533"/>
      <c r="FBK159" s="533"/>
      <c r="FBL159" s="533"/>
      <c r="FBM159" s="533"/>
      <c r="FBN159" s="533"/>
      <c r="FBO159" s="532"/>
      <c r="FBP159" s="533"/>
      <c r="FBQ159" s="533"/>
      <c r="FBR159" s="533"/>
      <c r="FBS159" s="533"/>
      <c r="FBT159" s="533"/>
      <c r="FBU159" s="532"/>
      <c r="FBV159" s="533"/>
      <c r="FBW159" s="533"/>
      <c r="FBX159" s="533"/>
      <c r="FBY159" s="533"/>
      <c r="FBZ159" s="533"/>
      <c r="FCA159" s="532"/>
      <c r="FCB159" s="533"/>
      <c r="FCC159" s="533"/>
      <c r="FCD159" s="533"/>
      <c r="FCE159" s="533"/>
      <c r="FCF159" s="533"/>
      <c r="FCG159" s="532"/>
      <c r="FCH159" s="533"/>
      <c r="FCI159" s="533"/>
      <c r="FCJ159" s="533"/>
      <c r="FCK159" s="533"/>
      <c r="FCL159" s="533"/>
      <c r="FCM159" s="532"/>
      <c r="FCN159" s="533"/>
      <c r="FCO159" s="533"/>
      <c r="FCP159" s="533"/>
      <c r="FCQ159" s="533"/>
      <c r="FCR159" s="533"/>
      <c r="FCS159" s="532"/>
      <c r="FCT159" s="533"/>
      <c r="FCU159" s="533"/>
      <c r="FCV159" s="533"/>
      <c r="FCW159" s="533"/>
      <c r="FCX159" s="533"/>
      <c r="FCY159" s="532"/>
      <c r="FCZ159" s="533"/>
      <c r="FDA159" s="533"/>
      <c r="FDB159" s="533"/>
      <c r="FDC159" s="533"/>
      <c r="FDD159" s="533"/>
      <c r="FDE159" s="532"/>
      <c r="FDF159" s="533"/>
      <c r="FDG159" s="533"/>
      <c r="FDH159" s="533"/>
      <c r="FDI159" s="533"/>
      <c r="FDJ159" s="533"/>
      <c r="FDK159" s="532"/>
      <c r="FDL159" s="533"/>
      <c r="FDM159" s="533"/>
      <c r="FDN159" s="533"/>
      <c r="FDO159" s="533"/>
      <c r="FDP159" s="533"/>
      <c r="FDQ159" s="532"/>
      <c r="FDR159" s="533"/>
      <c r="FDS159" s="533"/>
      <c r="FDT159" s="533"/>
      <c r="FDU159" s="533"/>
      <c r="FDV159" s="533"/>
      <c r="FDW159" s="532"/>
      <c r="FDX159" s="533"/>
      <c r="FDY159" s="533"/>
      <c r="FDZ159" s="533"/>
      <c r="FEA159" s="533"/>
      <c r="FEB159" s="533"/>
      <c r="FEC159" s="532"/>
      <c r="FED159" s="533"/>
      <c r="FEE159" s="533"/>
      <c r="FEF159" s="533"/>
      <c r="FEG159" s="533"/>
      <c r="FEH159" s="533"/>
      <c r="FEI159" s="532"/>
      <c r="FEJ159" s="533"/>
      <c r="FEK159" s="533"/>
      <c r="FEL159" s="533"/>
      <c r="FEM159" s="533"/>
      <c r="FEN159" s="533"/>
      <c r="FEO159" s="532"/>
      <c r="FEP159" s="533"/>
      <c r="FEQ159" s="533"/>
      <c r="FER159" s="533"/>
      <c r="FES159" s="533"/>
      <c r="FET159" s="533"/>
      <c r="FEU159" s="532"/>
      <c r="FEV159" s="533"/>
      <c r="FEW159" s="533"/>
      <c r="FEX159" s="533"/>
      <c r="FEY159" s="533"/>
      <c r="FEZ159" s="533"/>
      <c r="FFA159" s="532"/>
      <c r="FFB159" s="533"/>
      <c r="FFC159" s="533"/>
      <c r="FFD159" s="533"/>
      <c r="FFE159" s="533"/>
      <c r="FFF159" s="533"/>
      <c r="FFG159" s="532"/>
      <c r="FFH159" s="533"/>
      <c r="FFI159" s="533"/>
      <c r="FFJ159" s="533"/>
      <c r="FFK159" s="533"/>
      <c r="FFL159" s="533"/>
      <c r="FFM159" s="532"/>
      <c r="FFN159" s="533"/>
      <c r="FFO159" s="533"/>
      <c r="FFP159" s="533"/>
      <c r="FFQ159" s="533"/>
      <c r="FFR159" s="533"/>
      <c r="FFS159" s="532"/>
      <c r="FFT159" s="533"/>
      <c r="FFU159" s="533"/>
      <c r="FFV159" s="533"/>
      <c r="FFW159" s="533"/>
      <c r="FFX159" s="533"/>
      <c r="FFY159" s="532"/>
      <c r="FFZ159" s="533"/>
      <c r="FGA159" s="533"/>
      <c r="FGB159" s="533"/>
      <c r="FGC159" s="533"/>
      <c r="FGD159" s="533"/>
      <c r="FGE159" s="532"/>
      <c r="FGF159" s="533"/>
      <c r="FGG159" s="533"/>
      <c r="FGH159" s="533"/>
      <c r="FGI159" s="533"/>
      <c r="FGJ159" s="533"/>
      <c r="FGK159" s="532"/>
      <c r="FGL159" s="533"/>
      <c r="FGM159" s="533"/>
      <c r="FGN159" s="533"/>
      <c r="FGO159" s="533"/>
      <c r="FGP159" s="533"/>
      <c r="FGQ159" s="532"/>
      <c r="FGR159" s="533"/>
      <c r="FGS159" s="533"/>
      <c r="FGT159" s="533"/>
      <c r="FGU159" s="533"/>
      <c r="FGV159" s="533"/>
      <c r="FGW159" s="532"/>
      <c r="FGX159" s="533"/>
      <c r="FGY159" s="533"/>
      <c r="FGZ159" s="533"/>
      <c r="FHA159" s="533"/>
      <c r="FHB159" s="533"/>
      <c r="FHC159" s="532"/>
      <c r="FHD159" s="533"/>
      <c r="FHE159" s="533"/>
      <c r="FHF159" s="533"/>
      <c r="FHG159" s="533"/>
      <c r="FHH159" s="533"/>
      <c r="FHI159" s="532"/>
      <c r="FHJ159" s="533"/>
      <c r="FHK159" s="533"/>
      <c r="FHL159" s="533"/>
      <c r="FHM159" s="533"/>
      <c r="FHN159" s="533"/>
      <c r="FHO159" s="532"/>
      <c r="FHP159" s="533"/>
      <c r="FHQ159" s="533"/>
      <c r="FHR159" s="533"/>
      <c r="FHS159" s="533"/>
      <c r="FHT159" s="533"/>
      <c r="FHU159" s="532"/>
      <c r="FHV159" s="533"/>
      <c r="FHW159" s="533"/>
      <c r="FHX159" s="533"/>
      <c r="FHY159" s="533"/>
      <c r="FHZ159" s="533"/>
      <c r="FIA159" s="532"/>
      <c r="FIB159" s="533"/>
      <c r="FIC159" s="533"/>
      <c r="FID159" s="533"/>
      <c r="FIE159" s="533"/>
      <c r="FIF159" s="533"/>
      <c r="FIG159" s="532"/>
      <c r="FIH159" s="533"/>
      <c r="FII159" s="533"/>
      <c r="FIJ159" s="533"/>
      <c r="FIK159" s="533"/>
      <c r="FIL159" s="533"/>
      <c r="FIM159" s="532"/>
      <c r="FIN159" s="533"/>
      <c r="FIO159" s="533"/>
      <c r="FIP159" s="533"/>
      <c r="FIQ159" s="533"/>
      <c r="FIR159" s="533"/>
      <c r="FIS159" s="532"/>
      <c r="FIT159" s="533"/>
      <c r="FIU159" s="533"/>
      <c r="FIV159" s="533"/>
      <c r="FIW159" s="533"/>
      <c r="FIX159" s="533"/>
      <c r="FIY159" s="532"/>
      <c r="FIZ159" s="533"/>
      <c r="FJA159" s="533"/>
      <c r="FJB159" s="533"/>
      <c r="FJC159" s="533"/>
      <c r="FJD159" s="533"/>
      <c r="FJE159" s="532"/>
      <c r="FJF159" s="533"/>
      <c r="FJG159" s="533"/>
      <c r="FJH159" s="533"/>
      <c r="FJI159" s="533"/>
      <c r="FJJ159" s="533"/>
      <c r="FJK159" s="532"/>
      <c r="FJL159" s="533"/>
      <c r="FJM159" s="533"/>
      <c r="FJN159" s="533"/>
      <c r="FJO159" s="533"/>
      <c r="FJP159" s="533"/>
      <c r="FJQ159" s="532"/>
      <c r="FJR159" s="533"/>
      <c r="FJS159" s="533"/>
      <c r="FJT159" s="533"/>
      <c r="FJU159" s="533"/>
      <c r="FJV159" s="533"/>
      <c r="FJW159" s="532"/>
      <c r="FJX159" s="533"/>
      <c r="FJY159" s="533"/>
      <c r="FJZ159" s="533"/>
      <c r="FKA159" s="533"/>
      <c r="FKB159" s="533"/>
      <c r="FKC159" s="532"/>
      <c r="FKD159" s="533"/>
      <c r="FKE159" s="533"/>
      <c r="FKF159" s="533"/>
      <c r="FKG159" s="533"/>
      <c r="FKH159" s="533"/>
      <c r="FKI159" s="532"/>
      <c r="FKJ159" s="533"/>
      <c r="FKK159" s="533"/>
      <c r="FKL159" s="533"/>
      <c r="FKM159" s="533"/>
      <c r="FKN159" s="533"/>
      <c r="FKO159" s="532"/>
      <c r="FKP159" s="533"/>
      <c r="FKQ159" s="533"/>
      <c r="FKR159" s="533"/>
      <c r="FKS159" s="533"/>
      <c r="FKT159" s="533"/>
      <c r="FKU159" s="532"/>
      <c r="FKV159" s="533"/>
      <c r="FKW159" s="533"/>
      <c r="FKX159" s="533"/>
      <c r="FKY159" s="533"/>
      <c r="FKZ159" s="533"/>
      <c r="FLA159" s="532"/>
      <c r="FLB159" s="533"/>
      <c r="FLC159" s="533"/>
      <c r="FLD159" s="533"/>
      <c r="FLE159" s="533"/>
      <c r="FLF159" s="533"/>
      <c r="FLG159" s="532"/>
      <c r="FLH159" s="533"/>
      <c r="FLI159" s="533"/>
      <c r="FLJ159" s="533"/>
      <c r="FLK159" s="533"/>
      <c r="FLL159" s="533"/>
      <c r="FLM159" s="532"/>
      <c r="FLN159" s="533"/>
      <c r="FLO159" s="533"/>
      <c r="FLP159" s="533"/>
      <c r="FLQ159" s="533"/>
      <c r="FLR159" s="533"/>
      <c r="FLS159" s="532"/>
      <c r="FLT159" s="533"/>
      <c r="FLU159" s="533"/>
      <c r="FLV159" s="533"/>
      <c r="FLW159" s="533"/>
      <c r="FLX159" s="533"/>
      <c r="FLY159" s="532"/>
      <c r="FLZ159" s="533"/>
      <c r="FMA159" s="533"/>
      <c r="FMB159" s="533"/>
      <c r="FMC159" s="533"/>
      <c r="FMD159" s="533"/>
      <c r="FME159" s="532"/>
      <c r="FMF159" s="533"/>
      <c r="FMG159" s="533"/>
      <c r="FMH159" s="533"/>
      <c r="FMI159" s="533"/>
      <c r="FMJ159" s="533"/>
      <c r="FMK159" s="532"/>
      <c r="FML159" s="533"/>
      <c r="FMM159" s="533"/>
      <c r="FMN159" s="533"/>
      <c r="FMO159" s="533"/>
      <c r="FMP159" s="533"/>
      <c r="FMQ159" s="532"/>
      <c r="FMR159" s="533"/>
      <c r="FMS159" s="533"/>
      <c r="FMT159" s="533"/>
      <c r="FMU159" s="533"/>
      <c r="FMV159" s="533"/>
      <c r="FMW159" s="532"/>
      <c r="FMX159" s="533"/>
      <c r="FMY159" s="533"/>
      <c r="FMZ159" s="533"/>
      <c r="FNA159" s="533"/>
      <c r="FNB159" s="533"/>
      <c r="FNC159" s="532"/>
      <c r="FND159" s="533"/>
      <c r="FNE159" s="533"/>
      <c r="FNF159" s="533"/>
      <c r="FNG159" s="533"/>
      <c r="FNH159" s="533"/>
      <c r="FNI159" s="532"/>
      <c r="FNJ159" s="533"/>
      <c r="FNK159" s="533"/>
      <c r="FNL159" s="533"/>
      <c r="FNM159" s="533"/>
      <c r="FNN159" s="533"/>
      <c r="FNO159" s="532"/>
      <c r="FNP159" s="533"/>
      <c r="FNQ159" s="533"/>
      <c r="FNR159" s="533"/>
      <c r="FNS159" s="533"/>
      <c r="FNT159" s="533"/>
      <c r="FNU159" s="532"/>
      <c r="FNV159" s="533"/>
      <c r="FNW159" s="533"/>
      <c r="FNX159" s="533"/>
      <c r="FNY159" s="533"/>
      <c r="FNZ159" s="533"/>
      <c r="FOA159" s="532"/>
      <c r="FOB159" s="533"/>
      <c r="FOC159" s="533"/>
      <c r="FOD159" s="533"/>
      <c r="FOE159" s="533"/>
      <c r="FOF159" s="533"/>
      <c r="FOG159" s="532"/>
      <c r="FOH159" s="533"/>
      <c r="FOI159" s="533"/>
      <c r="FOJ159" s="533"/>
      <c r="FOK159" s="533"/>
      <c r="FOL159" s="533"/>
      <c r="FOM159" s="532"/>
      <c r="FON159" s="533"/>
      <c r="FOO159" s="533"/>
      <c r="FOP159" s="533"/>
      <c r="FOQ159" s="533"/>
      <c r="FOR159" s="533"/>
      <c r="FOS159" s="532"/>
      <c r="FOT159" s="533"/>
      <c r="FOU159" s="533"/>
      <c r="FOV159" s="533"/>
      <c r="FOW159" s="533"/>
      <c r="FOX159" s="533"/>
      <c r="FOY159" s="532"/>
      <c r="FOZ159" s="533"/>
      <c r="FPA159" s="533"/>
      <c r="FPB159" s="533"/>
      <c r="FPC159" s="533"/>
      <c r="FPD159" s="533"/>
      <c r="FPE159" s="532"/>
      <c r="FPF159" s="533"/>
      <c r="FPG159" s="533"/>
      <c r="FPH159" s="533"/>
      <c r="FPI159" s="533"/>
      <c r="FPJ159" s="533"/>
      <c r="FPK159" s="532"/>
      <c r="FPL159" s="533"/>
      <c r="FPM159" s="533"/>
      <c r="FPN159" s="533"/>
      <c r="FPO159" s="533"/>
      <c r="FPP159" s="533"/>
      <c r="FPQ159" s="532"/>
      <c r="FPR159" s="533"/>
      <c r="FPS159" s="533"/>
      <c r="FPT159" s="533"/>
      <c r="FPU159" s="533"/>
      <c r="FPV159" s="533"/>
      <c r="FPW159" s="532"/>
      <c r="FPX159" s="533"/>
      <c r="FPY159" s="533"/>
      <c r="FPZ159" s="533"/>
      <c r="FQA159" s="533"/>
      <c r="FQB159" s="533"/>
      <c r="FQC159" s="532"/>
      <c r="FQD159" s="533"/>
      <c r="FQE159" s="533"/>
      <c r="FQF159" s="533"/>
      <c r="FQG159" s="533"/>
      <c r="FQH159" s="533"/>
      <c r="FQI159" s="532"/>
      <c r="FQJ159" s="533"/>
      <c r="FQK159" s="533"/>
      <c r="FQL159" s="533"/>
      <c r="FQM159" s="533"/>
      <c r="FQN159" s="533"/>
      <c r="FQO159" s="532"/>
      <c r="FQP159" s="533"/>
      <c r="FQQ159" s="533"/>
      <c r="FQR159" s="533"/>
      <c r="FQS159" s="533"/>
      <c r="FQT159" s="533"/>
      <c r="FQU159" s="532"/>
      <c r="FQV159" s="533"/>
      <c r="FQW159" s="533"/>
      <c r="FQX159" s="533"/>
      <c r="FQY159" s="533"/>
      <c r="FQZ159" s="533"/>
      <c r="FRA159" s="532"/>
      <c r="FRB159" s="533"/>
      <c r="FRC159" s="533"/>
      <c r="FRD159" s="533"/>
      <c r="FRE159" s="533"/>
      <c r="FRF159" s="533"/>
      <c r="FRG159" s="532"/>
      <c r="FRH159" s="533"/>
      <c r="FRI159" s="533"/>
      <c r="FRJ159" s="533"/>
      <c r="FRK159" s="533"/>
      <c r="FRL159" s="533"/>
      <c r="FRM159" s="532"/>
      <c r="FRN159" s="533"/>
      <c r="FRO159" s="533"/>
      <c r="FRP159" s="533"/>
      <c r="FRQ159" s="533"/>
      <c r="FRR159" s="533"/>
      <c r="FRS159" s="532"/>
      <c r="FRT159" s="533"/>
      <c r="FRU159" s="533"/>
      <c r="FRV159" s="533"/>
      <c r="FRW159" s="533"/>
      <c r="FRX159" s="533"/>
      <c r="FRY159" s="532"/>
      <c r="FRZ159" s="533"/>
      <c r="FSA159" s="533"/>
      <c r="FSB159" s="533"/>
      <c r="FSC159" s="533"/>
      <c r="FSD159" s="533"/>
      <c r="FSE159" s="532"/>
      <c r="FSF159" s="533"/>
      <c r="FSG159" s="533"/>
      <c r="FSH159" s="533"/>
      <c r="FSI159" s="533"/>
      <c r="FSJ159" s="533"/>
      <c r="FSK159" s="532"/>
      <c r="FSL159" s="533"/>
      <c r="FSM159" s="533"/>
      <c r="FSN159" s="533"/>
      <c r="FSO159" s="533"/>
      <c r="FSP159" s="533"/>
      <c r="FSQ159" s="532"/>
      <c r="FSR159" s="533"/>
      <c r="FSS159" s="533"/>
      <c r="FST159" s="533"/>
      <c r="FSU159" s="533"/>
      <c r="FSV159" s="533"/>
      <c r="FSW159" s="532"/>
      <c r="FSX159" s="533"/>
      <c r="FSY159" s="533"/>
      <c r="FSZ159" s="533"/>
      <c r="FTA159" s="533"/>
      <c r="FTB159" s="533"/>
      <c r="FTC159" s="532"/>
      <c r="FTD159" s="533"/>
      <c r="FTE159" s="533"/>
      <c r="FTF159" s="533"/>
      <c r="FTG159" s="533"/>
      <c r="FTH159" s="533"/>
      <c r="FTI159" s="532"/>
      <c r="FTJ159" s="533"/>
      <c r="FTK159" s="533"/>
      <c r="FTL159" s="533"/>
      <c r="FTM159" s="533"/>
      <c r="FTN159" s="533"/>
      <c r="FTO159" s="532"/>
      <c r="FTP159" s="533"/>
      <c r="FTQ159" s="533"/>
      <c r="FTR159" s="533"/>
      <c r="FTS159" s="533"/>
      <c r="FTT159" s="533"/>
      <c r="FTU159" s="532"/>
      <c r="FTV159" s="533"/>
      <c r="FTW159" s="533"/>
      <c r="FTX159" s="533"/>
      <c r="FTY159" s="533"/>
      <c r="FTZ159" s="533"/>
      <c r="FUA159" s="532"/>
      <c r="FUB159" s="533"/>
      <c r="FUC159" s="533"/>
      <c r="FUD159" s="533"/>
      <c r="FUE159" s="533"/>
      <c r="FUF159" s="533"/>
      <c r="FUG159" s="532"/>
      <c r="FUH159" s="533"/>
      <c r="FUI159" s="533"/>
      <c r="FUJ159" s="533"/>
      <c r="FUK159" s="533"/>
      <c r="FUL159" s="533"/>
      <c r="FUM159" s="532"/>
      <c r="FUN159" s="533"/>
      <c r="FUO159" s="533"/>
      <c r="FUP159" s="533"/>
      <c r="FUQ159" s="533"/>
      <c r="FUR159" s="533"/>
      <c r="FUS159" s="532"/>
      <c r="FUT159" s="533"/>
      <c r="FUU159" s="533"/>
      <c r="FUV159" s="533"/>
      <c r="FUW159" s="533"/>
      <c r="FUX159" s="533"/>
      <c r="FUY159" s="532"/>
      <c r="FUZ159" s="533"/>
      <c r="FVA159" s="533"/>
      <c r="FVB159" s="533"/>
      <c r="FVC159" s="533"/>
      <c r="FVD159" s="533"/>
      <c r="FVE159" s="532"/>
      <c r="FVF159" s="533"/>
      <c r="FVG159" s="533"/>
      <c r="FVH159" s="533"/>
      <c r="FVI159" s="533"/>
      <c r="FVJ159" s="533"/>
      <c r="FVK159" s="532"/>
      <c r="FVL159" s="533"/>
      <c r="FVM159" s="533"/>
      <c r="FVN159" s="533"/>
      <c r="FVO159" s="533"/>
      <c r="FVP159" s="533"/>
      <c r="FVQ159" s="532"/>
      <c r="FVR159" s="533"/>
      <c r="FVS159" s="533"/>
      <c r="FVT159" s="533"/>
      <c r="FVU159" s="533"/>
      <c r="FVV159" s="533"/>
      <c r="FVW159" s="532"/>
      <c r="FVX159" s="533"/>
      <c r="FVY159" s="533"/>
      <c r="FVZ159" s="533"/>
      <c r="FWA159" s="533"/>
      <c r="FWB159" s="533"/>
      <c r="FWC159" s="532"/>
      <c r="FWD159" s="533"/>
      <c r="FWE159" s="533"/>
      <c r="FWF159" s="533"/>
      <c r="FWG159" s="533"/>
      <c r="FWH159" s="533"/>
      <c r="FWI159" s="532"/>
      <c r="FWJ159" s="533"/>
      <c r="FWK159" s="533"/>
      <c r="FWL159" s="533"/>
      <c r="FWM159" s="533"/>
      <c r="FWN159" s="533"/>
      <c r="FWO159" s="532"/>
      <c r="FWP159" s="533"/>
      <c r="FWQ159" s="533"/>
      <c r="FWR159" s="533"/>
      <c r="FWS159" s="533"/>
      <c r="FWT159" s="533"/>
      <c r="FWU159" s="532"/>
      <c r="FWV159" s="533"/>
      <c r="FWW159" s="533"/>
      <c r="FWX159" s="533"/>
      <c r="FWY159" s="533"/>
      <c r="FWZ159" s="533"/>
      <c r="FXA159" s="532"/>
      <c r="FXB159" s="533"/>
      <c r="FXC159" s="533"/>
      <c r="FXD159" s="533"/>
      <c r="FXE159" s="533"/>
      <c r="FXF159" s="533"/>
      <c r="FXG159" s="532"/>
      <c r="FXH159" s="533"/>
      <c r="FXI159" s="533"/>
      <c r="FXJ159" s="533"/>
      <c r="FXK159" s="533"/>
      <c r="FXL159" s="533"/>
      <c r="FXM159" s="532"/>
      <c r="FXN159" s="533"/>
      <c r="FXO159" s="533"/>
      <c r="FXP159" s="533"/>
      <c r="FXQ159" s="533"/>
      <c r="FXR159" s="533"/>
      <c r="FXS159" s="532"/>
      <c r="FXT159" s="533"/>
      <c r="FXU159" s="533"/>
      <c r="FXV159" s="533"/>
      <c r="FXW159" s="533"/>
      <c r="FXX159" s="533"/>
      <c r="FXY159" s="532"/>
      <c r="FXZ159" s="533"/>
      <c r="FYA159" s="533"/>
      <c r="FYB159" s="533"/>
      <c r="FYC159" s="533"/>
      <c r="FYD159" s="533"/>
      <c r="FYE159" s="532"/>
      <c r="FYF159" s="533"/>
      <c r="FYG159" s="533"/>
      <c r="FYH159" s="533"/>
      <c r="FYI159" s="533"/>
      <c r="FYJ159" s="533"/>
      <c r="FYK159" s="532"/>
      <c r="FYL159" s="533"/>
      <c r="FYM159" s="533"/>
      <c r="FYN159" s="533"/>
      <c r="FYO159" s="533"/>
      <c r="FYP159" s="533"/>
      <c r="FYQ159" s="532"/>
      <c r="FYR159" s="533"/>
      <c r="FYS159" s="533"/>
      <c r="FYT159" s="533"/>
      <c r="FYU159" s="533"/>
      <c r="FYV159" s="533"/>
      <c r="FYW159" s="532"/>
      <c r="FYX159" s="533"/>
      <c r="FYY159" s="533"/>
      <c r="FYZ159" s="533"/>
      <c r="FZA159" s="533"/>
      <c r="FZB159" s="533"/>
      <c r="FZC159" s="532"/>
      <c r="FZD159" s="533"/>
      <c r="FZE159" s="533"/>
      <c r="FZF159" s="533"/>
      <c r="FZG159" s="533"/>
      <c r="FZH159" s="533"/>
      <c r="FZI159" s="532"/>
      <c r="FZJ159" s="533"/>
      <c r="FZK159" s="533"/>
      <c r="FZL159" s="533"/>
      <c r="FZM159" s="533"/>
      <c r="FZN159" s="533"/>
      <c r="FZO159" s="532"/>
      <c r="FZP159" s="533"/>
      <c r="FZQ159" s="533"/>
      <c r="FZR159" s="533"/>
      <c r="FZS159" s="533"/>
      <c r="FZT159" s="533"/>
      <c r="FZU159" s="532"/>
      <c r="FZV159" s="533"/>
      <c r="FZW159" s="533"/>
      <c r="FZX159" s="533"/>
      <c r="FZY159" s="533"/>
      <c r="FZZ159" s="533"/>
      <c r="GAA159" s="532"/>
      <c r="GAB159" s="533"/>
      <c r="GAC159" s="533"/>
      <c r="GAD159" s="533"/>
      <c r="GAE159" s="533"/>
      <c r="GAF159" s="533"/>
      <c r="GAG159" s="532"/>
      <c r="GAH159" s="533"/>
      <c r="GAI159" s="533"/>
      <c r="GAJ159" s="533"/>
      <c r="GAK159" s="533"/>
      <c r="GAL159" s="533"/>
      <c r="GAM159" s="532"/>
      <c r="GAN159" s="533"/>
      <c r="GAO159" s="533"/>
      <c r="GAP159" s="533"/>
      <c r="GAQ159" s="533"/>
      <c r="GAR159" s="533"/>
      <c r="GAS159" s="532"/>
      <c r="GAT159" s="533"/>
      <c r="GAU159" s="533"/>
      <c r="GAV159" s="533"/>
      <c r="GAW159" s="533"/>
      <c r="GAX159" s="533"/>
      <c r="GAY159" s="532"/>
      <c r="GAZ159" s="533"/>
      <c r="GBA159" s="533"/>
      <c r="GBB159" s="533"/>
      <c r="GBC159" s="533"/>
      <c r="GBD159" s="533"/>
      <c r="GBE159" s="532"/>
      <c r="GBF159" s="533"/>
      <c r="GBG159" s="533"/>
      <c r="GBH159" s="533"/>
      <c r="GBI159" s="533"/>
      <c r="GBJ159" s="533"/>
      <c r="GBK159" s="532"/>
      <c r="GBL159" s="533"/>
      <c r="GBM159" s="533"/>
      <c r="GBN159" s="533"/>
      <c r="GBO159" s="533"/>
      <c r="GBP159" s="533"/>
      <c r="GBQ159" s="532"/>
      <c r="GBR159" s="533"/>
      <c r="GBS159" s="533"/>
      <c r="GBT159" s="533"/>
      <c r="GBU159" s="533"/>
      <c r="GBV159" s="533"/>
      <c r="GBW159" s="532"/>
      <c r="GBX159" s="533"/>
      <c r="GBY159" s="533"/>
      <c r="GBZ159" s="533"/>
      <c r="GCA159" s="533"/>
      <c r="GCB159" s="533"/>
      <c r="GCC159" s="532"/>
      <c r="GCD159" s="533"/>
      <c r="GCE159" s="533"/>
      <c r="GCF159" s="533"/>
      <c r="GCG159" s="533"/>
      <c r="GCH159" s="533"/>
      <c r="GCI159" s="532"/>
      <c r="GCJ159" s="533"/>
      <c r="GCK159" s="533"/>
      <c r="GCL159" s="533"/>
      <c r="GCM159" s="533"/>
      <c r="GCN159" s="533"/>
      <c r="GCO159" s="532"/>
      <c r="GCP159" s="533"/>
      <c r="GCQ159" s="533"/>
      <c r="GCR159" s="533"/>
      <c r="GCS159" s="533"/>
      <c r="GCT159" s="533"/>
      <c r="GCU159" s="532"/>
      <c r="GCV159" s="533"/>
      <c r="GCW159" s="533"/>
      <c r="GCX159" s="533"/>
      <c r="GCY159" s="533"/>
      <c r="GCZ159" s="533"/>
      <c r="GDA159" s="532"/>
      <c r="GDB159" s="533"/>
      <c r="GDC159" s="533"/>
      <c r="GDD159" s="533"/>
      <c r="GDE159" s="533"/>
      <c r="GDF159" s="533"/>
      <c r="GDG159" s="532"/>
      <c r="GDH159" s="533"/>
      <c r="GDI159" s="533"/>
      <c r="GDJ159" s="533"/>
      <c r="GDK159" s="533"/>
      <c r="GDL159" s="533"/>
      <c r="GDM159" s="532"/>
      <c r="GDN159" s="533"/>
      <c r="GDO159" s="533"/>
      <c r="GDP159" s="533"/>
      <c r="GDQ159" s="533"/>
      <c r="GDR159" s="533"/>
      <c r="GDS159" s="532"/>
      <c r="GDT159" s="533"/>
      <c r="GDU159" s="533"/>
      <c r="GDV159" s="533"/>
      <c r="GDW159" s="533"/>
      <c r="GDX159" s="533"/>
      <c r="GDY159" s="532"/>
      <c r="GDZ159" s="533"/>
      <c r="GEA159" s="533"/>
      <c r="GEB159" s="533"/>
      <c r="GEC159" s="533"/>
      <c r="GED159" s="533"/>
      <c r="GEE159" s="532"/>
      <c r="GEF159" s="533"/>
      <c r="GEG159" s="533"/>
      <c r="GEH159" s="533"/>
      <c r="GEI159" s="533"/>
      <c r="GEJ159" s="533"/>
      <c r="GEK159" s="532"/>
      <c r="GEL159" s="533"/>
      <c r="GEM159" s="533"/>
      <c r="GEN159" s="533"/>
      <c r="GEO159" s="533"/>
      <c r="GEP159" s="533"/>
      <c r="GEQ159" s="532"/>
      <c r="GER159" s="533"/>
      <c r="GES159" s="533"/>
      <c r="GET159" s="533"/>
      <c r="GEU159" s="533"/>
      <c r="GEV159" s="533"/>
      <c r="GEW159" s="532"/>
      <c r="GEX159" s="533"/>
      <c r="GEY159" s="533"/>
      <c r="GEZ159" s="533"/>
      <c r="GFA159" s="533"/>
      <c r="GFB159" s="533"/>
      <c r="GFC159" s="532"/>
      <c r="GFD159" s="533"/>
      <c r="GFE159" s="533"/>
      <c r="GFF159" s="533"/>
      <c r="GFG159" s="533"/>
      <c r="GFH159" s="533"/>
      <c r="GFI159" s="532"/>
      <c r="GFJ159" s="533"/>
      <c r="GFK159" s="533"/>
      <c r="GFL159" s="533"/>
      <c r="GFM159" s="533"/>
      <c r="GFN159" s="533"/>
      <c r="GFO159" s="532"/>
      <c r="GFP159" s="533"/>
      <c r="GFQ159" s="533"/>
      <c r="GFR159" s="533"/>
      <c r="GFS159" s="533"/>
      <c r="GFT159" s="533"/>
      <c r="GFU159" s="532"/>
      <c r="GFV159" s="533"/>
      <c r="GFW159" s="533"/>
      <c r="GFX159" s="533"/>
      <c r="GFY159" s="533"/>
      <c r="GFZ159" s="533"/>
      <c r="GGA159" s="532"/>
      <c r="GGB159" s="533"/>
      <c r="GGC159" s="533"/>
      <c r="GGD159" s="533"/>
      <c r="GGE159" s="533"/>
      <c r="GGF159" s="533"/>
      <c r="GGG159" s="532"/>
      <c r="GGH159" s="533"/>
      <c r="GGI159" s="533"/>
      <c r="GGJ159" s="533"/>
      <c r="GGK159" s="533"/>
      <c r="GGL159" s="533"/>
      <c r="GGM159" s="532"/>
      <c r="GGN159" s="533"/>
      <c r="GGO159" s="533"/>
      <c r="GGP159" s="533"/>
      <c r="GGQ159" s="533"/>
      <c r="GGR159" s="533"/>
      <c r="GGS159" s="532"/>
      <c r="GGT159" s="533"/>
      <c r="GGU159" s="533"/>
      <c r="GGV159" s="533"/>
      <c r="GGW159" s="533"/>
      <c r="GGX159" s="533"/>
      <c r="GGY159" s="532"/>
      <c r="GGZ159" s="533"/>
      <c r="GHA159" s="533"/>
      <c r="GHB159" s="533"/>
      <c r="GHC159" s="533"/>
      <c r="GHD159" s="533"/>
      <c r="GHE159" s="532"/>
      <c r="GHF159" s="533"/>
      <c r="GHG159" s="533"/>
      <c r="GHH159" s="533"/>
      <c r="GHI159" s="533"/>
      <c r="GHJ159" s="533"/>
      <c r="GHK159" s="532"/>
      <c r="GHL159" s="533"/>
      <c r="GHM159" s="533"/>
      <c r="GHN159" s="533"/>
      <c r="GHO159" s="533"/>
      <c r="GHP159" s="533"/>
      <c r="GHQ159" s="532"/>
      <c r="GHR159" s="533"/>
      <c r="GHS159" s="533"/>
      <c r="GHT159" s="533"/>
      <c r="GHU159" s="533"/>
      <c r="GHV159" s="533"/>
      <c r="GHW159" s="532"/>
      <c r="GHX159" s="533"/>
      <c r="GHY159" s="533"/>
      <c r="GHZ159" s="533"/>
      <c r="GIA159" s="533"/>
      <c r="GIB159" s="533"/>
      <c r="GIC159" s="532"/>
      <c r="GID159" s="533"/>
      <c r="GIE159" s="533"/>
      <c r="GIF159" s="533"/>
      <c r="GIG159" s="533"/>
      <c r="GIH159" s="533"/>
      <c r="GII159" s="532"/>
      <c r="GIJ159" s="533"/>
      <c r="GIK159" s="533"/>
      <c r="GIL159" s="533"/>
      <c r="GIM159" s="533"/>
      <c r="GIN159" s="533"/>
      <c r="GIO159" s="532"/>
      <c r="GIP159" s="533"/>
      <c r="GIQ159" s="533"/>
      <c r="GIR159" s="533"/>
      <c r="GIS159" s="533"/>
      <c r="GIT159" s="533"/>
      <c r="GIU159" s="532"/>
      <c r="GIV159" s="533"/>
      <c r="GIW159" s="533"/>
      <c r="GIX159" s="533"/>
      <c r="GIY159" s="533"/>
      <c r="GIZ159" s="533"/>
      <c r="GJA159" s="532"/>
      <c r="GJB159" s="533"/>
      <c r="GJC159" s="533"/>
      <c r="GJD159" s="533"/>
      <c r="GJE159" s="533"/>
      <c r="GJF159" s="533"/>
      <c r="GJG159" s="532"/>
      <c r="GJH159" s="533"/>
      <c r="GJI159" s="533"/>
      <c r="GJJ159" s="533"/>
      <c r="GJK159" s="533"/>
      <c r="GJL159" s="533"/>
      <c r="GJM159" s="532"/>
      <c r="GJN159" s="533"/>
      <c r="GJO159" s="533"/>
      <c r="GJP159" s="533"/>
      <c r="GJQ159" s="533"/>
      <c r="GJR159" s="533"/>
      <c r="GJS159" s="532"/>
      <c r="GJT159" s="533"/>
      <c r="GJU159" s="533"/>
      <c r="GJV159" s="533"/>
      <c r="GJW159" s="533"/>
      <c r="GJX159" s="533"/>
      <c r="GJY159" s="532"/>
      <c r="GJZ159" s="533"/>
      <c r="GKA159" s="533"/>
      <c r="GKB159" s="533"/>
      <c r="GKC159" s="533"/>
      <c r="GKD159" s="533"/>
      <c r="GKE159" s="532"/>
      <c r="GKF159" s="533"/>
      <c r="GKG159" s="533"/>
      <c r="GKH159" s="533"/>
      <c r="GKI159" s="533"/>
      <c r="GKJ159" s="533"/>
      <c r="GKK159" s="532"/>
      <c r="GKL159" s="533"/>
      <c r="GKM159" s="533"/>
      <c r="GKN159" s="533"/>
      <c r="GKO159" s="533"/>
      <c r="GKP159" s="533"/>
      <c r="GKQ159" s="532"/>
      <c r="GKR159" s="533"/>
      <c r="GKS159" s="533"/>
      <c r="GKT159" s="533"/>
      <c r="GKU159" s="533"/>
      <c r="GKV159" s="533"/>
      <c r="GKW159" s="532"/>
      <c r="GKX159" s="533"/>
      <c r="GKY159" s="533"/>
      <c r="GKZ159" s="533"/>
      <c r="GLA159" s="533"/>
      <c r="GLB159" s="533"/>
      <c r="GLC159" s="532"/>
      <c r="GLD159" s="533"/>
      <c r="GLE159" s="533"/>
      <c r="GLF159" s="533"/>
      <c r="GLG159" s="533"/>
      <c r="GLH159" s="533"/>
      <c r="GLI159" s="532"/>
      <c r="GLJ159" s="533"/>
      <c r="GLK159" s="533"/>
      <c r="GLL159" s="533"/>
      <c r="GLM159" s="533"/>
      <c r="GLN159" s="533"/>
      <c r="GLO159" s="532"/>
      <c r="GLP159" s="533"/>
      <c r="GLQ159" s="533"/>
      <c r="GLR159" s="533"/>
      <c r="GLS159" s="533"/>
      <c r="GLT159" s="533"/>
      <c r="GLU159" s="532"/>
      <c r="GLV159" s="533"/>
      <c r="GLW159" s="533"/>
      <c r="GLX159" s="533"/>
      <c r="GLY159" s="533"/>
      <c r="GLZ159" s="533"/>
      <c r="GMA159" s="532"/>
      <c r="GMB159" s="533"/>
      <c r="GMC159" s="533"/>
      <c r="GMD159" s="533"/>
      <c r="GME159" s="533"/>
      <c r="GMF159" s="533"/>
      <c r="GMG159" s="532"/>
      <c r="GMH159" s="533"/>
      <c r="GMI159" s="533"/>
      <c r="GMJ159" s="533"/>
      <c r="GMK159" s="533"/>
      <c r="GML159" s="533"/>
      <c r="GMM159" s="532"/>
      <c r="GMN159" s="533"/>
      <c r="GMO159" s="533"/>
      <c r="GMP159" s="533"/>
      <c r="GMQ159" s="533"/>
      <c r="GMR159" s="533"/>
      <c r="GMS159" s="532"/>
      <c r="GMT159" s="533"/>
      <c r="GMU159" s="533"/>
      <c r="GMV159" s="533"/>
      <c r="GMW159" s="533"/>
      <c r="GMX159" s="533"/>
      <c r="GMY159" s="532"/>
      <c r="GMZ159" s="533"/>
      <c r="GNA159" s="533"/>
      <c r="GNB159" s="533"/>
      <c r="GNC159" s="533"/>
      <c r="GND159" s="533"/>
      <c r="GNE159" s="532"/>
      <c r="GNF159" s="533"/>
      <c r="GNG159" s="533"/>
      <c r="GNH159" s="533"/>
      <c r="GNI159" s="533"/>
      <c r="GNJ159" s="533"/>
      <c r="GNK159" s="532"/>
      <c r="GNL159" s="533"/>
      <c r="GNM159" s="533"/>
      <c r="GNN159" s="533"/>
      <c r="GNO159" s="533"/>
      <c r="GNP159" s="533"/>
      <c r="GNQ159" s="532"/>
      <c r="GNR159" s="533"/>
      <c r="GNS159" s="533"/>
      <c r="GNT159" s="533"/>
      <c r="GNU159" s="533"/>
      <c r="GNV159" s="533"/>
      <c r="GNW159" s="532"/>
      <c r="GNX159" s="533"/>
      <c r="GNY159" s="533"/>
      <c r="GNZ159" s="533"/>
      <c r="GOA159" s="533"/>
      <c r="GOB159" s="533"/>
      <c r="GOC159" s="532"/>
      <c r="GOD159" s="533"/>
      <c r="GOE159" s="533"/>
      <c r="GOF159" s="533"/>
      <c r="GOG159" s="533"/>
      <c r="GOH159" s="533"/>
      <c r="GOI159" s="532"/>
      <c r="GOJ159" s="533"/>
      <c r="GOK159" s="533"/>
      <c r="GOL159" s="533"/>
      <c r="GOM159" s="533"/>
      <c r="GON159" s="533"/>
      <c r="GOO159" s="532"/>
      <c r="GOP159" s="533"/>
      <c r="GOQ159" s="533"/>
      <c r="GOR159" s="533"/>
      <c r="GOS159" s="533"/>
      <c r="GOT159" s="533"/>
      <c r="GOU159" s="532"/>
      <c r="GOV159" s="533"/>
      <c r="GOW159" s="533"/>
      <c r="GOX159" s="533"/>
      <c r="GOY159" s="533"/>
      <c r="GOZ159" s="533"/>
      <c r="GPA159" s="532"/>
      <c r="GPB159" s="533"/>
      <c r="GPC159" s="533"/>
      <c r="GPD159" s="533"/>
      <c r="GPE159" s="533"/>
      <c r="GPF159" s="533"/>
      <c r="GPG159" s="532"/>
      <c r="GPH159" s="533"/>
      <c r="GPI159" s="533"/>
      <c r="GPJ159" s="533"/>
      <c r="GPK159" s="533"/>
      <c r="GPL159" s="533"/>
      <c r="GPM159" s="532"/>
      <c r="GPN159" s="533"/>
      <c r="GPO159" s="533"/>
      <c r="GPP159" s="533"/>
      <c r="GPQ159" s="533"/>
      <c r="GPR159" s="533"/>
      <c r="GPS159" s="532"/>
      <c r="GPT159" s="533"/>
      <c r="GPU159" s="533"/>
      <c r="GPV159" s="533"/>
      <c r="GPW159" s="533"/>
      <c r="GPX159" s="533"/>
      <c r="GPY159" s="532"/>
      <c r="GPZ159" s="533"/>
      <c r="GQA159" s="533"/>
      <c r="GQB159" s="533"/>
      <c r="GQC159" s="533"/>
      <c r="GQD159" s="533"/>
      <c r="GQE159" s="532"/>
      <c r="GQF159" s="533"/>
      <c r="GQG159" s="533"/>
      <c r="GQH159" s="533"/>
      <c r="GQI159" s="533"/>
      <c r="GQJ159" s="533"/>
      <c r="GQK159" s="532"/>
      <c r="GQL159" s="533"/>
      <c r="GQM159" s="533"/>
      <c r="GQN159" s="533"/>
      <c r="GQO159" s="533"/>
      <c r="GQP159" s="533"/>
      <c r="GQQ159" s="532"/>
      <c r="GQR159" s="533"/>
      <c r="GQS159" s="533"/>
      <c r="GQT159" s="533"/>
      <c r="GQU159" s="533"/>
      <c r="GQV159" s="533"/>
      <c r="GQW159" s="532"/>
      <c r="GQX159" s="533"/>
      <c r="GQY159" s="533"/>
      <c r="GQZ159" s="533"/>
      <c r="GRA159" s="533"/>
      <c r="GRB159" s="533"/>
      <c r="GRC159" s="532"/>
      <c r="GRD159" s="533"/>
      <c r="GRE159" s="533"/>
      <c r="GRF159" s="533"/>
      <c r="GRG159" s="533"/>
      <c r="GRH159" s="533"/>
      <c r="GRI159" s="532"/>
      <c r="GRJ159" s="533"/>
      <c r="GRK159" s="533"/>
      <c r="GRL159" s="533"/>
      <c r="GRM159" s="533"/>
      <c r="GRN159" s="533"/>
      <c r="GRO159" s="532"/>
      <c r="GRP159" s="533"/>
      <c r="GRQ159" s="533"/>
      <c r="GRR159" s="533"/>
      <c r="GRS159" s="533"/>
      <c r="GRT159" s="533"/>
      <c r="GRU159" s="532"/>
      <c r="GRV159" s="533"/>
      <c r="GRW159" s="533"/>
      <c r="GRX159" s="533"/>
      <c r="GRY159" s="533"/>
      <c r="GRZ159" s="533"/>
      <c r="GSA159" s="532"/>
      <c r="GSB159" s="533"/>
      <c r="GSC159" s="533"/>
      <c r="GSD159" s="533"/>
      <c r="GSE159" s="533"/>
      <c r="GSF159" s="533"/>
      <c r="GSG159" s="532"/>
      <c r="GSH159" s="533"/>
      <c r="GSI159" s="533"/>
      <c r="GSJ159" s="533"/>
      <c r="GSK159" s="533"/>
      <c r="GSL159" s="533"/>
      <c r="GSM159" s="532"/>
      <c r="GSN159" s="533"/>
      <c r="GSO159" s="533"/>
      <c r="GSP159" s="533"/>
      <c r="GSQ159" s="533"/>
      <c r="GSR159" s="533"/>
      <c r="GSS159" s="532"/>
      <c r="GST159" s="533"/>
      <c r="GSU159" s="533"/>
      <c r="GSV159" s="533"/>
      <c r="GSW159" s="533"/>
      <c r="GSX159" s="533"/>
      <c r="GSY159" s="532"/>
      <c r="GSZ159" s="533"/>
      <c r="GTA159" s="533"/>
      <c r="GTB159" s="533"/>
      <c r="GTC159" s="533"/>
      <c r="GTD159" s="533"/>
      <c r="GTE159" s="532"/>
      <c r="GTF159" s="533"/>
      <c r="GTG159" s="533"/>
      <c r="GTH159" s="533"/>
      <c r="GTI159" s="533"/>
      <c r="GTJ159" s="533"/>
      <c r="GTK159" s="532"/>
      <c r="GTL159" s="533"/>
      <c r="GTM159" s="533"/>
      <c r="GTN159" s="533"/>
      <c r="GTO159" s="533"/>
      <c r="GTP159" s="533"/>
      <c r="GTQ159" s="532"/>
      <c r="GTR159" s="533"/>
      <c r="GTS159" s="533"/>
      <c r="GTT159" s="533"/>
      <c r="GTU159" s="533"/>
      <c r="GTV159" s="533"/>
      <c r="GTW159" s="532"/>
      <c r="GTX159" s="533"/>
      <c r="GTY159" s="533"/>
      <c r="GTZ159" s="533"/>
      <c r="GUA159" s="533"/>
      <c r="GUB159" s="533"/>
      <c r="GUC159" s="532"/>
      <c r="GUD159" s="533"/>
      <c r="GUE159" s="533"/>
      <c r="GUF159" s="533"/>
      <c r="GUG159" s="533"/>
      <c r="GUH159" s="533"/>
      <c r="GUI159" s="532"/>
      <c r="GUJ159" s="533"/>
      <c r="GUK159" s="533"/>
      <c r="GUL159" s="533"/>
      <c r="GUM159" s="533"/>
      <c r="GUN159" s="533"/>
      <c r="GUO159" s="532"/>
      <c r="GUP159" s="533"/>
      <c r="GUQ159" s="533"/>
      <c r="GUR159" s="533"/>
      <c r="GUS159" s="533"/>
      <c r="GUT159" s="533"/>
      <c r="GUU159" s="532"/>
      <c r="GUV159" s="533"/>
      <c r="GUW159" s="533"/>
      <c r="GUX159" s="533"/>
      <c r="GUY159" s="533"/>
      <c r="GUZ159" s="533"/>
      <c r="GVA159" s="532"/>
      <c r="GVB159" s="533"/>
      <c r="GVC159" s="533"/>
      <c r="GVD159" s="533"/>
      <c r="GVE159" s="533"/>
      <c r="GVF159" s="533"/>
      <c r="GVG159" s="532"/>
      <c r="GVH159" s="533"/>
      <c r="GVI159" s="533"/>
      <c r="GVJ159" s="533"/>
      <c r="GVK159" s="533"/>
      <c r="GVL159" s="533"/>
      <c r="GVM159" s="532"/>
      <c r="GVN159" s="533"/>
      <c r="GVO159" s="533"/>
      <c r="GVP159" s="533"/>
      <c r="GVQ159" s="533"/>
      <c r="GVR159" s="533"/>
      <c r="GVS159" s="532"/>
      <c r="GVT159" s="533"/>
      <c r="GVU159" s="533"/>
      <c r="GVV159" s="533"/>
      <c r="GVW159" s="533"/>
      <c r="GVX159" s="533"/>
      <c r="GVY159" s="532"/>
      <c r="GVZ159" s="533"/>
      <c r="GWA159" s="533"/>
      <c r="GWB159" s="533"/>
      <c r="GWC159" s="533"/>
      <c r="GWD159" s="533"/>
      <c r="GWE159" s="532"/>
      <c r="GWF159" s="533"/>
      <c r="GWG159" s="533"/>
      <c r="GWH159" s="533"/>
      <c r="GWI159" s="533"/>
      <c r="GWJ159" s="533"/>
      <c r="GWK159" s="532"/>
      <c r="GWL159" s="533"/>
      <c r="GWM159" s="533"/>
      <c r="GWN159" s="533"/>
      <c r="GWO159" s="533"/>
      <c r="GWP159" s="533"/>
      <c r="GWQ159" s="532"/>
      <c r="GWR159" s="533"/>
      <c r="GWS159" s="533"/>
      <c r="GWT159" s="533"/>
      <c r="GWU159" s="533"/>
      <c r="GWV159" s="533"/>
      <c r="GWW159" s="532"/>
      <c r="GWX159" s="533"/>
      <c r="GWY159" s="533"/>
      <c r="GWZ159" s="533"/>
      <c r="GXA159" s="533"/>
      <c r="GXB159" s="533"/>
      <c r="GXC159" s="532"/>
      <c r="GXD159" s="533"/>
      <c r="GXE159" s="533"/>
      <c r="GXF159" s="533"/>
      <c r="GXG159" s="533"/>
      <c r="GXH159" s="533"/>
      <c r="GXI159" s="532"/>
      <c r="GXJ159" s="533"/>
      <c r="GXK159" s="533"/>
      <c r="GXL159" s="533"/>
      <c r="GXM159" s="533"/>
      <c r="GXN159" s="533"/>
      <c r="GXO159" s="532"/>
      <c r="GXP159" s="533"/>
      <c r="GXQ159" s="533"/>
      <c r="GXR159" s="533"/>
      <c r="GXS159" s="533"/>
      <c r="GXT159" s="533"/>
      <c r="GXU159" s="532"/>
      <c r="GXV159" s="533"/>
      <c r="GXW159" s="533"/>
      <c r="GXX159" s="533"/>
      <c r="GXY159" s="533"/>
      <c r="GXZ159" s="533"/>
      <c r="GYA159" s="532"/>
      <c r="GYB159" s="533"/>
      <c r="GYC159" s="533"/>
      <c r="GYD159" s="533"/>
      <c r="GYE159" s="533"/>
      <c r="GYF159" s="533"/>
      <c r="GYG159" s="532"/>
      <c r="GYH159" s="533"/>
      <c r="GYI159" s="533"/>
      <c r="GYJ159" s="533"/>
      <c r="GYK159" s="533"/>
      <c r="GYL159" s="533"/>
      <c r="GYM159" s="532"/>
      <c r="GYN159" s="533"/>
      <c r="GYO159" s="533"/>
      <c r="GYP159" s="533"/>
      <c r="GYQ159" s="533"/>
      <c r="GYR159" s="533"/>
      <c r="GYS159" s="532"/>
      <c r="GYT159" s="533"/>
      <c r="GYU159" s="533"/>
      <c r="GYV159" s="533"/>
      <c r="GYW159" s="533"/>
      <c r="GYX159" s="533"/>
      <c r="GYY159" s="532"/>
      <c r="GYZ159" s="533"/>
      <c r="GZA159" s="533"/>
      <c r="GZB159" s="533"/>
      <c r="GZC159" s="533"/>
      <c r="GZD159" s="533"/>
      <c r="GZE159" s="532"/>
      <c r="GZF159" s="533"/>
      <c r="GZG159" s="533"/>
      <c r="GZH159" s="533"/>
      <c r="GZI159" s="533"/>
      <c r="GZJ159" s="533"/>
      <c r="GZK159" s="532"/>
      <c r="GZL159" s="533"/>
      <c r="GZM159" s="533"/>
      <c r="GZN159" s="533"/>
      <c r="GZO159" s="533"/>
      <c r="GZP159" s="533"/>
      <c r="GZQ159" s="532"/>
      <c r="GZR159" s="533"/>
      <c r="GZS159" s="533"/>
      <c r="GZT159" s="533"/>
      <c r="GZU159" s="533"/>
      <c r="GZV159" s="533"/>
      <c r="GZW159" s="532"/>
      <c r="GZX159" s="533"/>
      <c r="GZY159" s="533"/>
      <c r="GZZ159" s="533"/>
      <c r="HAA159" s="533"/>
      <c r="HAB159" s="533"/>
      <c r="HAC159" s="532"/>
      <c r="HAD159" s="533"/>
      <c r="HAE159" s="533"/>
      <c r="HAF159" s="533"/>
      <c r="HAG159" s="533"/>
      <c r="HAH159" s="533"/>
      <c r="HAI159" s="532"/>
      <c r="HAJ159" s="533"/>
      <c r="HAK159" s="533"/>
      <c r="HAL159" s="533"/>
      <c r="HAM159" s="533"/>
      <c r="HAN159" s="533"/>
      <c r="HAO159" s="532"/>
      <c r="HAP159" s="533"/>
      <c r="HAQ159" s="533"/>
      <c r="HAR159" s="533"/>
      <c r="HAS159" s="533"/>
      <c r="HAT159" s="533"/>
      <c r="HAU159" s="532"/>
      <c r="HAV159" s="533"/>
      <c r="HAW159" s="533"/>
      <c r="HAX159" s="533"/>
      <c r="HAY159" s="533"/>
      <c r="HAZ159" s="533"/>
      <c r="HBA159" s="532"/>
      <c r="HBB159" s="533"/>
      <c r="HBC159" s="533"/>
      <c r="HBD159" s="533"/>
      <c r="HBE159" s="533"/>
      <c r="HBF159" s="533"/>
      <c r="HBG159" s="532"/>
      <c r="HBH159" s="533"/>
      <c r="HBI159" s="533"/>
      <c r="HBJ159" s="533"/>
      <c r="HBK159" s="533"/>
      <c r="HBL159" s="533"/>
      <c r="HBM159" s="532"/>
      <c r="HBN159" s="533"/>
      <c r="HBO159" s="533"/>
      <c r="HBP159" s="533"/>
      <c r="HBQ159" s="533"/>
      <c r="HBR159" s="533"/>
      <c r="HBS159" s="532"/>
      <c r="HBT159" s="533"/>
      <c r="HBU159" s="533"/>
      <c r="HBV159" s="533"/>
      <c r="HBW159" s="533"/>
      <c r="HBX159" s="533"/>
      <c r="HBY159" s="532"/>
      <c r="HBZ159" s="533"/>
      <c r="HCA159" s="533"/>
      <c r="HCB159" s="533"/>
      <c r="HCC159" s="533"/>
      <c r="HCD159" s="533"/>
      <c r="HCE159" s="532"/>
      <c r="HCF159" s="533"/>
      <c r="HCG159" s="533"/>
      <c r="HCH159" s="533"/>
      <c r="HCI159" s="533"/>
      <c r="HCJ159" s="533"/>
      <c r="HCK159" s="532"/>
      <c r="HCL159" s="533"/>
      <c r="HCM159" s="533"/>
      <c r="HCN159" s="533"/>
      <c r="HCO159" s="533"/>
      <c r="HCP159" s="533"/>
      <c r="HCQ159" s="532"/>
      <c r="HCR159" s="533"/>
      <c r="HCS159" s="533"/>
      <c r="HCT159" s="533"/>
      <c r="HCU159" s="533"/>
      <c r="HCV159" s="533"/>
      <c r="HCW159" s="532"/>
      <c r="HCX159" s="533"/>
      <c r="HCY159" s="533"/>
      <c r="HCZ159" s="533"/>
      <c r="HDA159" s="533"/>
      <c r="HDB159" s="533"/>
      <c r="HDC159" s="532"/>
      <c r="HDD159" s="533"/>
      <c r="HDE159" s="533"/>
      <c r="HDF159" s="533"/>
      <c r="HDG159" s="533"/>
      <c r="HDH159" s="533"/>
      <c r="HDI159" s="532"/>
      <c r="HDJ159" s="533"/>
      <c r="HDK159" s="533"/>
      <c r="HDL159" s="533"/>
      <c r="HDM159" s="533"/>
      <c r="HDN159" s="533"/>
      <c r="HDO159" s="532"/>
      <c r="HDP159" s="533"/>
      <c r="HDQ159" s="533"/>
      <c r="HDR159" s="533"/>
      <c r="HDS159" s="533"/>
      <c r="HDT159" s="533"/>
      <c r="HDU159" s="532"/>
      <c r="HDV159" s="533"/>
      <c r="HDW159" s="533"/>
      <c r="HDX159" s="533"/>
      <c r="HDY159" s="533"/>
      <c r="HDZ159" s="533"/>
      <c r="HEA159" s="532"/>
      <c r="HEB159" s="533"/>
      <c r="HEC159" s="533"/>
      <c r="HED159" s="533"/>
      <c r="HEE159" s="533"/>
      <c r="HEF159" s="533"/>
      <c r="HEG159" s="532"/>
      <c r="HEH159" s="533"/>
      <c r="HEI159" s="533"/>
      <c r="HEJ159" s="533"/>
      <c r="HEK159" s="533"/>
      <c r="HEL159" s="533"/>
      <c r="HEM159" s="532"/>
      <c r="HEN159" s="533"/>
      <c r="HEO159" s="533"/>
      <c r="HEP159" s="533"/>
      <c r="HEQ159" s="533"/>
      <c r="HER159" s="533"/>
      <c r="HES159" s="532"/>
      <c r="HET159" s="533"/>
      <c r="HEU159" s="533"/>
      <c r="HEV159" s="533"/>
      <c r="HEW159" s="533"/>
      <c r="HEX159" s="533"/>
      <c r="HEY159" s="532"/>
      <c r="HEZ159" s="533"/>
      <c r="HFA159" s="533"/>
      <c r="HFB159" s="533"/>
      <c r="HFC159" s="533"/>
      <c r="HFD159" s="533"/>
      <c r="HFE159" s="532"/>
      <c r="HFF159" s="533"/>
      <c r="HFG159" s="533"/>
      <c r="HFH159" s="533"/>
      <c r="HFI159" s="533"/>
      <c r="HFJ159" s="533"/>
      <c r="HFK159" s="532"/>
      <c r="HFL159" s="533"/>
      <c r="HFM159" s="533"/>
      <c r="HFN159" s="533"/>
      <c r="HFO159" s="533"/>
      <c r="HFP159" s="533"/>
      <c r="HFQ159" s="532"/>
      <c r="HFR159" s="533"/>
      <c r="HFS159" s="533"/>
      <c r="HFT159" s="533"/>
      <c r="HFU159" s="533"/>
      <c r="HFV159" s="533"/>
      <c r="HFW159" s="532"/>
      <c r="HFX159" s="533"/>
      <c r="HFY159" s="533"/>
      <c r="HFZ159" s="533"/>
      <c r="HGA159" s="533"/>
      <c r="HGB159" s="533"/>
      <c r="HGC159" s="532"/>
      <c r="HGD159" s="533"/>
      <c r="HGE159" s="533"/>
      <c r="HGF159" s="533"/>
      <c r="HGG159" s="533"/>
      <c r="HGH159" s="533"/>
      <c r="HGI159" s="532"/>
      <c r="HGJ159" s="533"/>
      <c r="HGK159" s="533"/>
      <c r="HGL159" s="533"/>
      <c r="HGM159" s="533"/>
      <c r="HGN159" s="533"/>
      <c r="HGO159" s="532"/>
      <c r="HGP159" s="533"/>
      <c r="HGQ159" s="533"/>
      <c r="HGR159" s="533"/>
      <c r="HGS159" s="533"/>
      <c r="HGT159" s="533"/>
      <c r="HGU159" s="532"/>
      <c r="HGV159" s="533"/>
      <c r="HGW159" s="533"/>
      <c r="HGX159" s="533"/>
      <c r="HGY159" s="533"/>
      <c r="HGZ159" s="533"/>
      <c r="HHA159" s="532"/>
      <c r="HHB159" s="533"/>
      <c r="HHC159" s="533"/>
      <c r="HHD159" s="533"/>
      <c r="HHE159" s="533"/>
      <c r="HHF159" s="533"/>
      <c r="HHG159" s="532"/>
      <c r="HHH159" s="533"/>
      <c r="HHI159" s="533"/>
      <c r="HHJ159" s="533"/>
      <c r="HHK159" s="533"/>
      <c r="HHL159" s="533"/>
      <c r="HHM159" s="532"/>
      <c r="HHN159" s="533"/>
      <c r="HHO159" s="533"/>
      <c r="HHP159" s="533"/>
      <c r="HHQ159" s="533"/>
      <c r="HHR159" s="533"/>
      <c r="HHS159" s="532"/>
      <c r="HHT159" s="533"/>
      <c r="HHU159" s="533"/>
      <c r="HHV159" s="533"/>
      <c r="HHW159" s="533"/>
      <c r="HHX159" s="533"/>
      <c r="HHY159" s="532"/>
      <c r="HHZ159" s="533"/>
      <c r="HIA159" s="533"/>
      <c r="HIB159" s="533"/>
      <c r="HIC159" s="533"/>
      <c r="HID159" s="533"/>
      <c r="HIE159" s="532"/>
      <c r="HIF159" s="533"/>
      <c r="HIG159" s="533"/>
      <c r="HIH159" s="533"/>
      <c r="HII159" s="533"/>
      <c r="HIJ159" s="533"/>
      <c r="HIK159" s="532"/>
      <c r="HIL159" s="533"/>
      <c r="HIM159" s="533"/>
      <c r="HIN159" s="533"/>
      <c r="HIO159" s="533"/>
      <c r="HIP159" s="533"/>
      <c r="HIQ159" s="532"/>
      <c r="HIR159" s="533"/>
      <c r="HIS159" s="533"/>
      <c r="HIT159" s="533"/>
      <c r="HIU159" s="533"/>
      <c r="HIV159" s="533"/>
      <c r="HIW159" s="532"/>
      <c r="HIX159" s="533"/>
      <c r="HIY159" s="533"/>
      <c r="HIZ159" s="533"/>
      <c r="HJA159" s="533"/>
      <c r="HJB159" s="533"/>
      <c r="HJC159" s="532"/>
      <c r="HJD159" s="533"/>
      <c r="HJE159" s="533"/>
      <c r="HJF159" s="533"/>
      <c r="HJG159" s="533"/>
      <c r="HJH159" s="533"/>
      <c r="HJI159" s="532"/>
      <c r="HJJ159" s="533"/>
      <c r="HJK159" s="533"/>
      <c r="HJL159" s="533"/>
      <c r="HJM159" s="533"/>
      <c r="HJN159" s="533"/>
      <c r="HJO159" s="532"/>
      <c r="HJP159" s="533"/>
      <c r="HJQ159" s="533"/>
      <c r="HJR159" s="533"/>
      <c r="HJS159" s="533"/>
      <c r="HJT159" s="533"/>
      <c r="HJU159" s="532"/>
      <c r="HJV159" s="533"/>
      <c r="HJW159" s="533"/>
      <c r="HJX159" s="533"/>
      <c r="HJY159" s="533"/>
      <c r="HJZ159" s="533"/>
      <c r="HKA159" s="532"/>
      <c r="HKB159" s="533"/>
      <c r="HKC159" s="533"/>
      <c r="HKD159" s="533"/>
      <c r="HKE159" s="533"/>
      <c r="HKF159" s="533"/>
      <c r="HKG159" s="532"/>
      <c r="HKH159" s="533"/>
      <c r="HKI159" s="533"/>
      <c r="HKJ159" s="533"/>
      <c r="HKK159" s="533"/>
      <c r="HKL159" s="533"/>
      <c r="HKM159" s="532"/>
      <c r="HKN159" s="533"/>
      <c r="HKO159" s="533"/>
      <c r="HKP159" s="533"/>
      <c r="HKQ159" s="533"/>
      <c r="HKR159" s="533"/>
      <c r="HKS159" s="532"/>
      <c r="HKT159" s="533"/>
      <c r="HKU159" s="533"/>
      <c r="HKV159" s="533"/>
      <c r="HKW159" s="533"/>
      <c r="HKX159" s="533"/>
      <c r="HKY159" s="532"/>
      <c r="HKZ159" s="533"/>
      <c r="HLA159" s="533"/>
      <c r="HLB159" s="533"/>
      <c r="HLC159" s="533"/>
      <c r="HLD159" s="533"/>
      <c r="HLE159" s="532"/>
      <c r="HLF159" s="533"/>
      <c r="HLG159" s="533"/>
      <c r="HLH159" s="533"/>
      <c r="HLI159" s="533"/>
      <c r="HLJ159" s="533"/>
      <c r="HLK159" s="532"/>
      <c r="HLL159" s="533"/>
      <c r="HLM159" s="533"/>
      <c r="HLN159" s="533"/>
      <c r="HLO159" s="533"/>
      <c r="HLP159" s="533"/>
      <c r="HLQ159" s="532"/>
      <c r="HLR159" s="533"/>
      <c r="HLS159" s="533"/>
      <c r="HLT159" s="533"/>
      <c r="HLU159" s="533"/>
      <c r="HLV159" s="533"/>
      <c r="HLW159" s="532"/>
      <c r="HLX159" s="533"/>
      <c r="HLY159" s="533"/>
      <c r="HLZ159" s="533"/>
      <c r="HMA159" s="533"/>
      <c r="HMB159" s="533"/>
      <c r="HMC159" s="532"/>
      <c r="HMD159" s="533"/>
      <c r="HME159" s="533"/>
      <c r="HMF159" s="533"/>
      <c r="HMG159" s="533"/>
      <c r="HMH159" s="533"/>
      <c r="HMI159" s="532"/>
      <c r="HMJ159" s="533"/>
      <c r="HMK159" s="533"/>
      <c r="HML159" s="533"/>
      <c r="HMM159" s="533"/>
      <c r="HMN159" s="533"/>
      <c r="HMO159" s="532"/>
      <c r="HMP159" s="533"/>
      <c r="HMQ159" s="533"/>
      <c r="HMR159" s="533"/>
      <c r="HMS159" s="533"/>
      <c r="HMT159" s="533"/>
      <c r="HMU159" s="532"/>
      <c r="HMV159" s="533"/>
      <c r="HMW159" s="533"/>
      <c r="HMX159" s="533"/>
      <c r="HMY159" s="533"/>
      <c r="HMZ159" s="533"/>
      <c r="HNA159" s="532"/>
      <c r="HNB159" s="533"/>
      <c r="HNC159" s="533"/>
      <c r="HND159" s="533"/>
      <c r="HNE159" s="533"/>
      <c r="HNF159" s="533"/>
      <c r="HNG159" s="532"/>
      <c r="HNH159" s="533"/>
      <c r="HNI159" s="533"/>
      <c r="HNJ159" s="533"/>
      <c r="HNK159" s="533"/>
      <c r="HNL159" s="533"/>
      <c r="HNM159" s="532"/>
      <c r="HNN159" s="533"/>
      <c r="HNO159" s="533"/>
      <c r="HNP159" s="533"/>
      <c r="HNQ159" s="533"/>
      <c r="HNR159" s="533"/>
      <c r="HNS159" s="532"/>
      <c r="HNT159" s="533"/>
      <c r="HNU159" s="533"/>
      <c r="HNV159" s="533"/>
      <c r="HNW159" s="533"/>
      <c r="HNX159" s="533"/>
      <c r="HNY159" s="532"/>
      <c r="HNZ159" s="533"/>
      <c r="HOA159" s="533"/>
      <c r="HOB159" s="533"/>
      <c r="HOC159" s="533"/>
      <c r="HOD159" s="533"/>
      <c r="HOE159" s="532"/>
      <c r="HOF159" s="533"/>
      <c r="HOG159" s="533"/>
      <c r="HOH159" s="533"/>
      <c r="HOI159" s="533"/>
      <c r="HOJ159" s="533"/>
      <c r="HOK159" s="532"/>
      <c r="HOL159" s="533"/>
      <c r="HOM159" s="533"/>
      <c r="HON159" s="533"/>
      <c r="HOO159" s="533"/>
      <c r="HOP159" s="533"/>
      <c r="HOQ159" s="532"/>
      <c r="HOR159" s="533"/>
      <c r="HOS159" s="533"/>
      <c r="HOT159" s="533"/>
      <c r="HOU159" s="533"/>
      <c r="HOV159" s="533"/>
      <c r="HOW159" s="532"/>
      <c r="HOX159" s="533"/>
      <c r="HOY159" s="533"/>
      <c r="HOZ159" s="533"/>
      <c r="HPA159" s="533"/>
      <c r="HPB159" s="533"/>
      <c r="HPC159" s="532"/>
      <c r="HPD159" s="533"/>
      <c r="HPE159" s="533"/>
      <c r="HPF159" s="533"/>
      <c r="HPG159" s="533"/>
      <c r="HPH159" s="533"/>
      <c r="HPI159" s="532"/>
      <c r="HPJ159" s="533"/>
      <c r="HPK159" s="533"/>
      <c r="HPL159" s="533"/>
      <c r="HPM159" s="533"/>
      <c r="HPN159" s="533"/>
      <c r="HPO159" s="532"/>
      <c r="HPP159" s="533"/>
      <c r="HPQ159" s="533"/>
      <c r="HPR159" s="533"/>
      <c r="HPS159" s="533"/>
      <c r="HPT159" s="533"/>
      <c r="HPU159" s="532"/>
      <c r="HPV159" s="533"/>
      <c r="HPW159" s="533"/>
      <c r="HPX159" s="533"/>
      <c r="HPY159" s="533"/>
      <c r="HPZ159" s="533"/>
      <c r="HQA159" s="532"/>
      <c r="HQB159" s="533"/>
      <c r="HQC159" s="533"/>
      <c r="HQD159" s="533"/>
      <c r="HQE159" s="533"/>
      <c r="HQF159" s="533"/>
      <c r="HQG159" s="532"/>
      <c r="HQH159" s="533"/>
      <c r="HQI159" s="533"/>
      <c r="HQJ159" s="533"/>
      <c r="HQK159" s="533"/>
      <c r="HQL159" s="533"/>
      <c r="HQM159" s="532"/>
      <c r="HQN159" s="533"/>
      <c r="HQO159" s="533"/>
      <c r="HQP159" s="533"/>
      <c r="HQQ159" s="533"/>
      <c r="HQR159" s="533"/>
      <c r="HQS159" s="532"/>
      <c r="HQT159" s="533"/>
      <c r="HQU159" s="533"/>
      <c r="HQV159" s="533"/>
      <c r="HQW159" s="533"/>
      <c r="HQX159" s="533"/>
      <c r="HQY159" s="532"/>
      <c r="HQZ159" s="533"/>
      <c r="HRA159" s="533"/>
      <c r="HRB159" s="533"/>
      <c r="HRC159" s="533"/>
      <c r="HRD159" s="533"/>
      <c r="HRE159" s="532"/>
      <c r="HRF159" s="533"/>
      <c r="HRG159" s="533"/>
      <c r="HRH159" s="533"/>
      <c r="HRI159" s="533"/>
      <c r="HRJ159" s="533"/>
      <c r="HRK159" s="532"/>
      <c r="HRL159" s="533"/>
      <c r="HRM159" s="533"/>
      <c r="HRN159" s="533"/>
      <c r="HRO159" s="533"/>
      <c r="HRP159" s="533"/>
      <c r="HRQ159" s="532"/>
      <c r="HRR159" s="533"/>
      <c r="HRS159" s="533"/>
      <c r="HRT159" s="533"/>
      <c r="HRU159" s="533"/>
      <c r="HRV159" s="533"/>
      <c r="HRW159" s="532"/>
      <c r="HRX159" s="533"/>
      <c r="HRY159" s="533"/>
      <c r="HRZ159" s="533"/>
      <c r="HSA159" s="533"/>
      <c r="HSB159" s="533"/>
      <c r="HSC159" s="532"/>
      <c r="HSD159" s="533"/>
      <c r="HSE159" s="533"/>
      <c r="HSF159" s="533"/>
      <c r="HSG159" s="533"/>
      <c r="HSH159" s="533"/>
      <c r="HSI159" s="532"/>
      <c r="HSJ159" s="533"/>
      <c r="HSK159" s="533"/>
      <c r="HSL159" s="533"/>
      <c r="HSM159" s="533"/>
      <c r="HSN159" s="533"/>
      <c r="HSO159" s="532"/>
      <c r="HSP159" s="533"/>
      <c r="HSQ159" s="533"/>
      <c r="HSR159" s="533"/>
      <c r="HSS159" s="533"/>
      <c r="HST159" s="533"/>
      <c r="HSU159" s="532"/>
      <c r="HSV159" s="533"/>
      <c r="HSW159" s="533"/>
      <c r="HSX159" s="533"/>
      <c r="HSY159" s="533"/>
      <c r="HSZ159" s="533"/>
      <c r="HTA159" s="532"/>
      <c r="HTB159" s="533"/>
      <c r="HTC159" s="533"/>
      <c r="HTD159" s="533"/>
      <c r="HTE159" s="533"/>
      <c r="HTF159" s="533"/>
      <c r="HTG159" s="532"/>
      <c r="HTH159" s="533"/>
      <c r="HTI159" s="533"/>
      <c r="HTJ159" s="533"/>
      <c r="HTK159" s="533"/>
      <c r="HTL159" s="533"/>
      <c r="HTM159" s="532"/>
      <c r="HTN159" s="533"/>
      <c r="HTO159" s="533"/>
      <c r="HTP159" s="533"/>
      <c r="HTQ159" s="533"/>
      <c r="HTR159" s="533"/>
      <c r="HTS159" s="532"/>
      <c r="HTT159" s="533"/>
      <c r="HTU159" s="533"/>
      <c r="HTV159" s="533"/>
      <c r="HTW159" s="533"/>
      <c r="HTX159" s="533"/>
      <c r="HTY159" s="532"/>
      <c r="HTZ159" s="533"/>
      <c r="HUA159" s="533"/>
      <c r="HUB159" s="533"/>
      <c r="HUC159" s="533"/>
      <c r="HUD159" s="533"/>
      <c r="HUE159" s="532"/>
      <c r="HUF159" s="533"/>
      <c r="HUG159" s="533"/>
      <c r="HUH159" s="533"/>
      <c r="HUI159" s="533"/>
      <c r="HUJ159" s="533"/>
      <c r="HUK159" s="532"/>
      <c r="HUL159" s="533"/>
      <c r="HUM159" s="533"/>
      <c r="HUN159" s="533"/>
      <c r="HUO159" s="533"/>
      <c r="HUP159" s="533"/>
      <c r="HUQ159" s="532"/>
      <c r="HUR159" s="533"/>
      <c r="HUS159" s="533"/>
      <c r="HUT159" s="533"/>
      <c r="HUU159" s="533"/>
      <c r="HUV159" s="533"/>
      <c r="HUW159" s="532"/>
      <c r="HUX159" s="533"/>
      <c r="HUY159" s="533"/>
      <c r="HUZ159" s="533"/>
      <c r="HVA159" s="533"/>
      <c r="HVB159" s="533"/>
      <c r="HVC159" s="532"/>
      <c r="HVD159" s="533"/>
      <c r="HVE159" s="533"/>
      <c r="HVF159" s="533"/>
      <c r="HVG159" s="533"/>
      <c r="HVH159" s="533"/>
      <c r="HVI159" s="532"/>
      <c r="HVJ159" s="533"/>
      <c r="HVK159" s="533"/>
      <c r="HVL159" s="533"/>
      <c r="HVM159" s="533"/>
      <c r="HVN159" s="533"/>
      <c r="HVO159" s="532"/>
      <c r="HVP159" s="533"/>
      <c r="HVQ159" s="533"/>
      <c r="HVR159" s="533"/>
      <c r="HVS159" s="533"/>
      <c r="HVT159" s="533"/>
      <c r="HVU159" s="532"/>
      <c r="HVV159" s="533"/>
      <c r="HVW159" s="533"/>
      <c r="HVX159" s="533"/>
      <c r="HVY159" s="533"/>
      <c r="HVZ159" s="533"/>
      <c r="HWA159" s="532"/>
      <c r="HWB159" s="533"/>
      <c r="HWC159" s="533"/>
      <c r="HWD159" s="533"/>
      <c r="HWE159" s="533"/>
      <c r="HWF159" s="533"/>
      <c r="HWG159" s="532"/>
      <c r="HWH159" s="533"/>
      <c r="HWI159" s="533"/>
      <c r="HWJ159" s="533"/>
      <c r="HWK159" s="533"/>
      <c r="HWL159" s="533"/>
      <c r="HWM159" s="532"/>
      <c r="HWN159" s="533"/>
      <c r="HWO159" s="533"/>
      <c r="HWP159" s="533"/>
      <c r="HWQ159" s="533"/>
      <c r="HWR159" s="533"/>
      <c r="HWS159" s="532"/>
      <c r="HWT159" s="533"/>
      <c r="HWU159" s="533"/>
      <c r="HWV159" s="533"/>
      <c r="HWW159" s="533"/>
      <c r="HWX159" s="533"/>
      <c r="HWY159" s="532"/>
      <c r="HWZ159" s="533"/>
      <c r="HXA159" s="533"/>
      <c r="HXB159" s="533"/>
      <c r="HXC159" s="533"/>
      <c r="HXD159" s="533"/>
      <c r="HXE159" s="532"/>
      <c r="HXF159" s="533"/>
      <c r="HXG159" s="533"/>
      <c r="HXH159" s="533"/>
      <c r="HXI159" s="533"/>
      <c r="HXJ159" s="533"/>
      <c r="HXK159" s="532"/>
      <c r="HXL159" s="533"/>
      <c r="HXM159" s="533"/>
      <c r="HXN159" s="533"/>
      <c r="HXO159" s="533"/>
      <c r="HXP159" s="533"/>
      <c r="HXQ159" s="532"/>
      <c r="HXR159" s="533"/>
      <c r="HXS159" s="533"/>
      <c r="HXT159" s="533"/>
      <c r="HXU159" s="533"/>
      <c r="HXV159" s="533"/>
      <c r="HXW159" s="532"/>
      <c r="HXX159" s="533"/>
      <c r="HXY159" s="533"/>
      <c r="HXZ159" s="533"/>
      <c r="HYA159" s="533"/>
      <c r="HYB159" s="533"/>
      <c r="HYC159" s="532"/>
      <c r="HYD159" s="533"/>
      <c r="HYE159" s="533"/>
      <c r="HYF159" s="533"/>
      <c r="HYG159" s="533"/>
      <c r="HYH159" s="533"/>
      <c r="HYI159" s="532"/>
      <c r="HYJ159" s="533"/>
      <c r="HYK159" s="533"/>
      <c r="HYL159" s="533"/>
      <c r="HYM159" s="533"/>
      <c r="HYN159" s="533"/>
      <c r="HYO159" s="532"/>
      <c r="HYP159" s="533"/>
      <c r="HYQ159" s="533"/>
      <c r="HYR159" s="533"/>
      <c r="HYS159" s="533"/>
      <c r="HYT159" s="533"/>
      <c r="HYU159" s="532"/>
      <c r="HYV159" s="533"/>
      <c r="HYW159" s="533"/>
      <c r="HYX159" s="533"/>
      <c r="HYY159" s="533"/>
      <c r="HYZ159" s="533"/>
      <c r="HZA159" s="532"/>
      <c r="HZB159" s="533"/>
      <c r="HZC159" s="533"/>
      <c r="HZD159" s="533"/>
      <c r="HZE159" s="533"/>
      <c r="HZF159" s="533"/>
      <c r="HZG159" s="532"/>
      <c r="HZH159" s="533"/>
      <c r="HZI159" s="533"/>
      <c r="HZJ159" s="533"/>
      <c r="HZK159" s="533"/>
      <c r="HZL159" s="533"/>
      <c r="HZM159" s="532"/>
      <c r="HZN159" s="533"/>
      <c r="HZO159" s="533"/>
      <c r="HZP159" s="533"/>
      <c r="HZQ159" s="533"/>
      <c r="HZR159" s="533"/>
      <c r="HZS159" s="532"/>
      <c r="HZT159" s="533"/>
      <c r="HZU159" s="533"/>
      <c r="HZV159" s="533"/>
      <c r="HZW159" s="533"/>
      <c r="HZX159" s="533"/>
      <c r="HZY159" s="532"/>
      <c r="HZZ159" s="533"/>
      <c r="IAA159" s="533"/>
      <c r="IAB159" s="533"/>
      <c r="IAC159" s="533"/>
      <c r="IAD159" s="533"/>
      <c r="IAE159" s="532"/>
      <c r="IAF159" s="533"/>
      <c r="IAG159" s="533"/>
      <c r="IAH159" s="533"/>
      <c r="IAI159" s="533"/>
      <c r="IAJ159" s="533"/>
      <c r="IAK159" s="532"/>
      <c r="IAL159" s="533"/>
      <c r="IAM159" s="533"/>
      <c r="IAN159" s="533"/>
      <c r="IAO159" s="533"/>
      <c r="IAP159" s="533"/>
      <c r="IAQ159" s="532"/>
      <c r="IAR159" s="533"/>
      <c r="IAS159" s="533"/>
      <c r="IAT159" s="533"/>
      <c r="IAU159" s="533"/>
      <c r="IAV159" s="533"/>
      <c r="IAW159" s="532"/>
      <c r="IAX159" s="533"/>
      <c r="IAY159" s="533"/>
      <c r="IAZ159" s="533"/>
      <c r="IBA159" s="533"/>
      <c r="IBB159" s="533"/>
      <c r="IBC159" s="532"/>
      <c r="IBD159" s="533"/>
      <c r="IBE159" s="533"/>
      <c r="IBF159" s="533"/>
      <c r="IBG159" s="533"/>
      <c r="IBH159" s="533"/>
      <c r="IBI159" s="532"/>
      <c r="IBJ159" s="533"/>
      <c r="IBK159" s="533"/>
      <c r="IBL159" s="533"/>
      <c r="IBM159" s="533"/>
      <c r="IBN159" s="533"/>
      <c r="IBO159" s="532"/>
      <c r="IBP159" s="533"/>
      <c r="IBQ159" s="533"/>
      <c r="IBR159" s="533"/>
      <c r="IBS159" s="533"/>
      <c r="IBT159" s="533"/>
      <c r="IBU159" s="532"/>
      <c r="IBV159" s="533"/>
      <c r="IBW159" s="533"/>
      <c r="IBX159" s="533"/>
      <c r="IBY159" s="533"/>
      <c r="IBZ159" s="533"/>
      <c r="ICA159" s="532"/>
      <c r="ICB159" s="533"/>
      <c r="ICC159" s="533"/>
      <c r="ICD159" s="533"/>
      <c r="ICE159" s="533"/>
      <c r="ICF159" s="533"/>
      <c r="ICG159" s="532"/>
      <c r="ICH159" s="533"/>
      <c r="ICI159" s="533"/>
      <c r="ICJ159" s="533"/>
      <c r="ICK159" s="533"/>
      <c r="ICL159" s="533"/>
      <c r="ICM159" s="532"/>
      <c r="ICN159" s="533"/>
      <c r="ICO159" s="533"/>
      <c r="ICP159" s="533"/>
      <c r="ICQ159" s="533"/>
      <c r="ICR159" s="533"/>
      <c r="ICS159" s="532"/>
      <c r="ICT159" s="533"/>
      <c r="ICU159" s="533"/>
      <c r="ICV159" s="533"/>
      <c r="ICW159" s="533"/>
      <c r="ICX159" s="533"/>
      <c r="ICY159" s="532"/>
      <c r="ICZ159" s="533"/>
      <c r="IDA159" s="533"/>
      <c r="IDB159" s="533"/>
      <c r="IDC159" s="533"/>
      <c r="IDD159" s="533"/>
      <c r="IDE159" s="532"/>
      <c r="IDF159" s="533"/>
      <c r="IDG159" s="533"/>
      <c r="IDH159" s="533"/>
      <c r="IDI159" s="533"/>
      <c r="IDJ159" s="533"/>
      <c r="IDK159" s="532"/>
      <c r="IDL159" s="533"/>
      <c r="IDM159" s="533"/>
      <c r="IDN159" s="533"/>
      <c r="IDO159" s="533"/>
      <c r="IDP159" s="533"/>
      <c r="IDQ159" s="532"/>
      <c r="IDR159" s="533"/>
      <c r="IDS159" s="533"/>
      <c r="IDT159" s="533"/>
      <c r="IDU159" s="533"/>
      <c r="IDV159" s="533"/>
      <c r="IDW159" s="532"/>
      <c r="IDX159" s="533"/>
      <c r="IDY159" s="533"/>
      <c r="IDZ159" s="533"/>
      <c r="IEA159" s="533"/>
      <c r="IEB159" s="533"/>
      <c r="IEC159" s="532"/>
      <c r="IED159" s="533"/>
      <c r="IEE159" s="533"/>
      <c r="IEF159" s="533"/>
      <c r="IEG159" s="533"/>
      <c r="IEH159" s="533"/>
      <c r="IEI159" s="532"/>
      <c r="IEJ159" s="533"/>
      <c r="IEK159" s="533"/>
      <c r="IEL159" s="533"/>
      <c r="IEM159" s="533"/>
      <c r="IEN159" s="533"/>
      <c r="IEO159" s="532"/>
      <c r="IEP159" s="533"/>
      <c r="IEQ159" s="533"/>
      <c r="IER159" s="533"/>
      <c r="IES159" s="533"/>
      <c r="IET159" s="533"/>
      <c r="IEU159" s="532"/>
      <c r="IEV159" s="533"/>
      <c r="IEW159" s="533"/>
      <c r="IEX159" s="533"/>
      <c r="IEY159" s="533"/>
      <c r="IEZ159" s="533"/>
      <c r="IFA159" s="532"/>
      <c r="IFB159" s="533"/>
      <c r="IFC159" s="533"/>
      <c r="IFD159" s="533"/>
      <c r="IFE159" s="533"/>
      <c r="IFF159" s="533"/>
      <c r="IFG159" s="532"/>
      <c r="IFH159" s="533"/>
      <c r="IFI159" s="533"/>
      <c r="IFJ159" s="533"/>
      <c r="IFK159" s="533"/>
      <c r="IFL159" s="533"/>
      <c r="IFM159" s="532"/>
      <c r="IFN159" s="533"/>
      <c r="IFO159" s="533"/>
      <c r="IFP159" s="533"/>
      <c r="IFQ159" s="533"/>
      <c r="IFR159" s="533"/>
      <c r="IFS159" s="532"/>
      <c r="IFT159" s="533"/>
      <c r="IFU159" s="533"/>
      <c r="IFV159" s="533"/>
      <c r="IFW159" s="533"/>
      <c r="IFX159" s="533"/>
      <c r="IFY159" s="532"/>
      <c r="IFZ159" s="533"/>
      <c r="IGA159" s="533"/>
      <c r="IGB159" s="533"/>
      <c r="IGC159" s="533"/>
      <c r="IGD159" s="533"/>
      <c r="IGE159" s="532"/>
      <c r="IGF159" s="533"/>
      <c r="IGG159" s="533"/>
      <c r="IGH159" s="533"/>
      <c r="IGI159" s="533"/>
      <c r="IGJ159" s="533"/>
      <c r="IGK159" s="532"/>
      <c r="IGL159" s="533"/>
      <c r="IGM159" s="533"/>
      <c r="IGN159" s="533"/>
      <c r="IGO159" s="533"/>
      <c r="IGP159" s="533"/>
      <c r="IGQ159" s="532"/>
      <c r="IGR159" s="533"/>
      <c r="IGS159" s="533"/>
      <c r="IGT159" s="533"/>
      <c r="IGU159" s="533"/>
      <c r="IGV159" s="533"/>
      <c r="IGW159" s="532"/>
      <c r="IGX159" s="533"/>
      <c r="IGY159" s="533"/>
      <c r="IGZ159" s="533"/>
      <c r="IHA159" s="533"/>
      <c r="IHB159" s="533"/>
      <c r="IHC159" s="532"/>
      <c r="IHD159" s="533"/>
      <c r="IHE159" s="533"/>
      <c r="IHF159" s="533"/>
      <c r="IHG159" s="533"/>
      <c r="IHH159" s="533"/>
      <c r="IHI159" s="532"/>
      <c r="IHJ159" s="533"/>
      <c r="IHK159" s="533"/>
      <c r="IHL159" s="533"/>
      <c r="IHM159" s="533"/>
      <c r="IHN159" s="533"/>
      <c r="IHO159" s="532"/>
      <c r="IHP159" s="533"/>
      <c r="IHQ159" s="533"/>
      <c r="IHR159" s="533"/>
      <c r="IHS159" s="533"/>
      <c r="IHT159" s="533"/>
      <c r="IHU159" s="532"/>
      <c r="IHV159" s="533"/>
      <c r="IHW159" s="533"/>
      <c r="IHX159" s="533"/>
      <c r="IHY159" s="533"/>
      <c r="IHZ159" s="533"/>
      <c r="IIA159" s="532"/>
      <c r="IIB159" s="533"/>
      <c r="IIC159" s="533"/>
      <c r="IID159" s="533"/>
      <c r="IIE159" s="533"/>
      <c r="IIF159" s="533"/>
      <c r="IIG159" s="532"/>
      <c r="IIH159" s="533"/>
      <c r="III159" s="533"/>
      <c r="IIJ159" s="533"/>
      <c r="IIK159" s="533"/>
      <c r="IIL159" s="533"/>
      <c r="IIM159" s="532"/>
      <c r="IIN159" s="533"/>
      <c r="IIO159" s="533"/>
      <c r="IIP159" s="533"/>
      <c r="IIQ159" s="533"/>
      <c r="IIR159" s="533"/>
      <c r="IIS159" s="532"/>
      <c r="IIT159" s="533"/>
      <c r="IIU159" s="533"/>
      <c r="IIV159" s="533"/>
      <c r="IIW159" s="533"/>
      <c r="IIX159" s="533"/>
      <c r="IIY159" s="532"/>
      <c r="IIZ159" s="533"/>
      <c r="IJA159" s="533"/>
      <c r="IJB159" s="533"/>
      <c r="IJC159" s="533"/>
      <c r="IJD159" s="533"/>
      <c r="IJE159" s="532"/>
      <c r="IJF159" s="533"/>
      <c r="IJG159" s="533"/>
      <c r="IJH159" s="533"/>
      <c r="IJI159" s="533"/>
      <c r="IJJ159" s="533"/>
      <c r="IJK159" s="532"/>
      <c r="IJL159" s="533"/>
      <c r="IJM159" s="533"/>
      <c r="IJN159" s="533"/>
      <c r="IJO159" s="533"/>
      <c r="IJP159" s="533"/>
      <c r="IJQ159" s="532"/>
      <c r="IJR159" s="533"/>
      <c r="IJS159" s="533"/>
      <c r="IJT159" s="533"/>
      <c r="IJU159" s="533"/>
      <c r="IJV159" s="533"/>
      <c r="IJW159" s="532"/>
      <c r="IJX159" s="533"/>
      <c r="IJY159" s="533"/>
      <c r="IJZ159" s="533"/>
      <c r="IKA159" s="533"/>
      <c r="IKB159" s="533"/>
      <c r="IKC159" s="532"/>
      <c r="IKD159" s="533"/>
      <c r="IKE159" s="533"/>
      <c r="IKF159" s="533"/>
      <c r="IKG159" s="533"/>
      <c r="IKH159" s="533"/>
      <c r="IKI159" s="532"/>
      <c r="IKJ159" s="533"/>
      <c r="IKK159" s="533"/>
      <c r="IKL159" s="533"/>
      <c r="IKM159" s="533"/>
      <c r="IKN159" s="533"/>
      <c r="IKO159" s="532"/>
      <c r="IKP159" s="533"/>
      <c r="IKQ159" s="533"/>
      <c r="IKR159" s="533"/>
      <c r="IKS159" s="533"/>
      <c r="IKT159" s="533"/>
      <c r="IKU159" s="532"/>
      <c r="IKV159" s="533"/>
      <c r="IKW159" s="533"/>
      <c r="IKX159" s="533"/>
      <c r="IKY159" s="533"/>
      <c r="IKZ159" s="533"/>
      <c r="ILA159" s="532"/>
      <c r="ILB159" s="533"/>
      <c r="ILC159" s="533"/>
      <c r="ILD159" s="533"/>
      <c r="ILE159" s="533"/>
      <c r="ILF159" s="533"/>
      <c r="ILG159" s="532"/>
      <c r="ILH159" s="533"/>
      <c r="ILI159" s="533"/>
      <c r="ILJ159" s="533"/>
      <c r="ILK159" s="533"/>
      <c r="ILL159" s="533"/>
      <c r="ILM159" s="532"/>
      <c r="ILN159" s="533"/>
      <c r="ILO159" s="533"/>
      <c r="ILP159" s="533"/>
      <c r="ILQ159" s="533"/>
      <c r="ILR159" s="533"/>
      <c r="ILS159" s="532"/>
      <c r="ILT159" s="533"/>
      <c r="ILU159" s="533"/>
      <c r="ILV159" s="533"/>
      <c r="ILW159" s="533"/>
      <c r="ILX159" s="533"/>
      <c r="ILY159" s="532"/>
      <c r="ILZ159" s="533"/>
      <c r="IMA159" s="533"/>
      <c r="IMB159" s="533"/>
      <c r="IMC159" s="533"/>
      <c r="IMD159" s="533"/>
      <c r="IME159" s="532"/>
      <c r="IMF159" s="533"/>
      <c r="IMG159" s="533"/>
      <c r="IMH159" s="533"/>
      <c r="IMI159" s="533"/>
      <c r="IMJ159" s="533"/>
      <c r="IMK159" s="532"/>
      <c r="IML159" s="533"/>
      <c r="IMM159" s="533"/>
      <c r="IMN159" s="533"/>
      <c r="IMO159" s="533"/>
      <c r="IMP159" s="533"/>
      <c r="IMQ159" s="532"/>
      <c r="IMR159" s="533"/>
      <c r="IMS159" s="533"/>
      <c r="IMT159" s="533"/>
      <c r="IMU159" s="533"/>
      <c r="IMV159" s="533"/>
      <c r="IMW159" s="532"/>
      <c r="IMX159" s="533"/>
      <c r="IMY159" s="533"/>
      <c r="IMZ159" s="533"/>
      <c r="INA159" s="533"/>
      <c r="INB159" s="533"/>
      <c r="INC159" s="532"/>
      <c r="IND159" s="533"/>
      <c r="INE159" s="533"/>
      <c r="INF159" s="533"/>
      <c r="ING159" s="533"/>
      <c r="INH159" s="533"/>
      <c r="INI159" s="532"/>
      <c r="INJ159" s="533"/>
      <c r="INK159" s="533"/>
      <c r="INL159" s="533"/>
      <c r="INM159" s="533"/>
      <c r="INN159" s="533"/>
      <c r="INO159" s="532"/>
      <c r="INP159" s="533"/>
      <c r="INQ159" s="533"/>
      <c r="INR159" s="533"/>
      <c r="INS159" s="533"/>
      <c r="INT159" s="533"/>
      <c r="INU159" s="532"/>
      <c r="INV159" s="533"/>
      <c r="INW159" s="533"/>
      <c r="INX159" s="533"/>
      <c r="INY159" s="533"/>
      <c r="INZ159" s="533"/>
      <c r="IOA159" s="532"/>
      <c r="IOB159" s="533"/>
      <c r="IOC159" s="533"/>
      <c r="IOD159" s="533"/>
      <c r="IOE159" s="533"/>
      <c r="IOF159" s="533"/>
      <c r="IOG159" s="532"/>
      <c r="IOH159" s="533"/>
      <c r="IOI159" s="533"/>
      <c r="IOJ159" s="533"/>
      <c r="IOK159" s="533"/>
      <c r="IOL159" s="533"/>
      <c r="IOM159" s="532"/>
      <c r="ION159" s="533"/>
      <c r="IOO159" s="533"/>
      <c r="IOP159" s="533"/>
      <c r="IOQ159" s="533"/>
      <c r="IOR159" s="533"/>
      <c r="IOS159" s="532"/>
      <c r="IOT159" s="533"/>
      <c r="IOU159" s="533"/>
      <c r="IOV159" s="533"/>
      <c r="IOW159" s="533"/>
      <c r="IOX159" s="533"/>
      <c r="IOY159" s="532"/>
      <c r="IOZ159" s="533"/>
      <c r="IPA159" s="533"/>
      <c r="IPB159" s="533"/>
      <c r="IPC159" s="533"/>
      <c r="IPD159" s="533"/>
      <c r="IPE159" s="532"/>
      <c r="IPF159" s="533"/>
      <c r="IPG159" s="533"/>
      <c r="IPH159" s="533"/>
      <c r="IPI159" s="533"/>
      <c r="IPJ159" s="533"/>
      <c r="IPK159" s="532"/>
      <c r="IPL159" s="533"/>
      <c r="IPM159" s="533"/>
      <c r="IPN159" s="533"/>
      <c r="IPO159" s="533"/>
      <c r="IPP159" s="533"/>
      <c r="IPQ159" s="532"/>
      <c r="IPR159" s="533"/>
      <c r="IPS159" s="533"/>
      <c r="IPT159" s="533"/>
      <c r="IPU159" s="533"/>
      <c r="IPV159" s="533"/>
      <c r="IPW159" s="532"/>
      <c r="IPX159" s="533"/>
      <c r="IPY159" s="533"/>
      <c r="IPZ159" s="533"/>
      <c r="IQA159" s="533"/>
      <c r="IQB159" s="533"/>
      <c r="IQC159" s="532"/>
      <c r="IQD159" s="533"/>
      <c r="IQE159" s="533"/>
      <c r="IQF159" s="533"/>
      <c r="IQG159" s="533"/>
      <c r="IQH159" s="533"/>
      <c r="IQI159" s="532"/>
      <c r="IQJ159" s="533"/>
      <c r="IQK159" s="533"/>
      <c r="IQL159" s="533"/>
      <c r="IQM159" s="533"/>
      <c r="IQN159" s="533"/>
      <c r="IQO159" s="532"/>
      <c r="IQP159" s="533"/>
      <c r="IQQ159" s="533"/>
      <c r="IQR159" s="533"/>
      <c r="IQS159" s="533"/>
      <c r="IQT159" s="533"/>
      <c r="IQU159" s="532"/>
      <c r="IQV159" s="533"/>
      <c r="IQW159" s="533"/>
      <c r="IQX159" s="533"/>
      <c r="IQY159" s="533"/>
      <c r="IQZ159" s="533"/>
      <c r="IRA159" s="532"/>
      <c r="IRB159" s="533"/>
      <c r="IRC159" s="533"/>
      <c r="IRD159" s="533"/>
      <c r="IRE159" s="533"/>
      <c r="IRF159" s="533"/>
      <c r="IRG159" s="532"/>
      <c r="IRH159" s="533"/>
      <c r="IRI159" s="533"/>
      <c r="IRJ159" s="533"/>
      <c r="IRK159" s="533"/>
      <c r="IRL159" s="533"/>
      <c r="IRM159" s="532"/>
      <c r="IRN159" s="533"/>
      <c r="IRO159" s="533"/>
      <c r="IRP159" s="533"/>
      <c r="IRQ159" s="533"/>
      <c r="IRR159" s="533"/>
      <c r="IRS159" s="532"/>
      <c r="IRT159" s="533"/>
      <c r="IRU159" s="533"/>
      <c r="IRV159" s="533"/>
      <c r="IRW159" s="533"/>
      <c r="IRX159" s="533"/>
      <c r="IRY159" s="532"/>
      <c r="IRZ159" s="533"/>
      <c r="ISA159" s="533"/>
      <c r="ISB159" s="533"/>
      <c r="ISC159" s="533"/>
      <c r="ISD159" s="533"/>
      <c r="ISE159" s="532"/>
      <c r="ISF159" s="533"/>
      <c r="ISG159" s="533"/>
      <c r="ISH159" s="533"/>
      <c r="ISI159" s="533"/>
      <c r="ISJ159" s="533"/>
      <c r="ISK159" s="532"/>
      <c r="ISL159" s="533"/>
      <c r="ISM159" s="533"/>
      <c r="ISN159" s="533"/>
      <c r="ISO159" s="533"/>
      <c r="ISP159" s="533"/>
      <c r="ISQ159" s="532"/>
      <c r="ISR159" s="533"/>
      <c r="ISS159" s="533"/>
      <c r="IST159" s="533"/>
      <c r="ISU159" s="533"/>
      <c r="ISV159" s="533"/>
      <c r="ISW159" s="532"/>
      <c r="ISX159" s="533"/>
      <c r="ISY159" s="533"/>
      <c r="ISZ159" s="533"/>
      <c r="ITA159" s="533"/>
      <c r="ITB159" s="533"/>
      <c r="ITC159" s="532"/>
      <c r="ITD159" s="533"/>
      <c r="ITE159" s="533"/>
      <c r="ITF159" s="533"/>
      <c r="ITG159" s="533"/>
      <c r="ITH159" s="533"/>
      <c r="ITI159" s="532"/>
      <c r="ITJ159" s="533"/>
      <c r="ITK159" s="533"/>
      <c r="ITL159" s="533"/>
      <c r="ITM159" s="533"/>
      <c r="ITN159" s="533"/>
      <c r="ITO159" s="532"/>
      <c r="ITP159" s="533"/>
      <c r="ITQ159" s="533"/>
      <c r="ITR159" s="533"/>
      <c r="ITS159" s="533"/>
      <c r="ITT159" s="533"/>
      <c r="ITU159" s="532"/>
      <c r="ITV159" s="533"/>
      <c r="ITW159" s="533"/>
      <c r="ITX159" s="533"/>
      <c r="ITY159" s="533"/>
      <c r="ITZ159" s="533"/>
      <c r="IUA159" s="532"/>
      <c r="IUB159" s="533"/>
      <c r="IUC159" s="533"/>
      <c r="IUD159" s="533"/>
      <c r="IUE159" s="533"/>
      <c r="IUF159" s="533"/>
      <c r="IUG159" s="532"/>
      <c r="IUH159" s="533"/>
      <c r="IUI159" s="533"/>
      <c r="IUJ159" s="533"/>
      <c r="IUK159" s="533"/>
      <c r="IUL159" s="533"/>
      <c r="IUM159" s="532"/>
      <c r="IUN159" s="533"/>
      <c r="IUO159" s="533"/>
      <c r="IUP159" s="533"/>
      <c r="IUQ159" s="533"/>
      <c r="IUR159" s="533"/>
      <c r="IUS159" s="532"/>
      <c r="IUT159" s="533"/>
      <c r="IUU159" s="533"/>
      <c r="IUV159" s="533"/>
      <c r="IUW159" s="533"/>
      <c r="IUX159" s="533"/>
      <c r="IUY159" s="532"/>
      <c r="IUZ159" s="533"/>
      <c r="IVA159" s="533"/>
      <c r="IVB159" s="533"/>
      <c r="IVC159" s="533"/>
      <c r="IVD159" s="533"/>
      <c r="IVE159" s="532"/>
      <c r="IVF159" s="533"/>
      <c r="IVG159" s="533"/>
      <c r="IVH159" s="533"/>
      <c r="IVI159" s="533"/>
      <c r="IVJ159" s="533"/>
      <c r="IVK159" s="532"/>
      <c r="IVL159" s="533"/>
      <c r="IVM159" s="533"/>
      <c r="IVN159" s="533"/>
      <c r="IVO159" s="533"/>
      <c r="IVP159" s="533"/>
      <c r="IVQ159" s="532"/>
      <c r="IVR159" s="533"/>
      <c r="IVS159" s="533"/>
      <c r="IVT159" s="533"/>
      <c r="IVU159" s="533"/>
      <c r="IVV159" s="533"/>
      <c r="IVW159" s="532"/>
      <c r="IVX159" s="533"/>
      <c r="IVY159" s="533"/>
      <c r="IVZ159" s="533"/>
      <c r="IWA159" s="533"/>
      <c r="IWB159" s="533"/>
      <c r="IWC159" s="532"/>
      <c r="IWD159" s="533"/>
      <c r="IWE159" s="533"/>
      <c r="IWF159" s="533"/>
      <c r="IWG159" s="533"/>
      <c r="IWH159" s="533"/>
      <c r="IWI159" s="532"/>
      <c r="IWJ159" s="533"/>
      <c r="IWK159" s="533"/>
      <c r="IWL159" s="533"/>
      <c r="IWM159" s="533"/>
      <c r="IWN159" s="533"/>
      <c r="IWO159" s="532"/>
      <c r="IWP159" s="533"/>
      <c r="IWQ159" s="533"/>
      <c r="IWR159" s="533"/>
      <c r="IWS159" s="533"/>
      <c r="IWT159" s="533"/>
      <c r="IWU159" s="532"/>
      <c r="IWV159" s="533"/>
      <c r="IWW159" s="533"/>
      <c r="IWX159" s="533"/>
      <c r="IWY159" s="533"/>
      <c r="IWZ159" s="533"/>
      <c r="IXA159" s="532"/>
      <c r="IXB159" s="533"/>
      <c r="IXC159" s="533"/>
      <c r="IXD159" s="533"/>
      <c r="IXE159" s="533"/>
      <c r="IXF159" s="533"/>
      <c r="IXG159" s="532"/>
      <c r="IXH159" s="533"/>
      <c r="IXI159" s="533"/>
      <c r="IXJ159" s="533"/>
      <c r="IXK159" s="533"/>
      <c r="IXL159" s="533"/>
      <c r="IXM159" s="532"/>
      <c r="IXN159" s="533"/>
      <c r="IXO159" s="533"/>
      <c r="IXP159" s="533"/>
      <c r="IXQ159" s="533"/>
      <c r="IXR159" s="533"/>
      <c r="IXS159" s="532"/>
      <c r="IXT159" s="533"/>
      <c r="IXU159" s="533"/>
      <c r="IXV159" s="533"/>
      <c r="IXW159" s="533"/>
      <c r="IXX159" s="533"/>
      <c r="IXY159" s="532"/>
      <c r="IXZ159" s="533"/>
      <c r="IYA159" s="533"/>
      <c r="IYB159" s="533"/>
      <c r="IYC159" s="533"/>
      <c r="IYD159" s="533"/>
      <c r="IYE159" s="532"/>
      <c r="IYF159" s="533"/>
      <c r="IYG159" s="533"/>
      <c r="IYH159" s="533"/>
      <c r="IYI159" s="533"/>
      <c r="IYJ159" s="533"/>
      <c r="IYK159" s="532"/>
      <c r="IYL159" s="533"/>
      <c r="IYM159" s="533"/>
      <c r="IYN159" s="533"/>
      <c r="IYO159" s="533"/>
      <c r="IYP159" s="533"/>
      <c r="IYQ159" s="532"/>
      <c r="IYR159" s="533"/>
      <c r="IYS159" s="533"/>
      <c r="IYT159" s="533"/>
      <c r="IYU159" s="533"/>
      <c r="IYV159" s="533"/>
      <c r="IYW159" s="532"/>
      <c r="IYX159" s="533"/>
      <c r="IYY159" s="533"/>
      <c r="IYZ159" s="533"/>
      <c r="IZA159" s="533"/>
      <c r="IZB159" s="533"/>
      <c r="IZC159" s="532"/>
      <c r="IZD159" s="533"/>
      <c r="IZE159" s="533"/>
      <c r="IZF159" s="533"/>
      <c r="IZG159" s="533"/>
      <c r="IZH159" s="533"/>
      <c r="IZI159" s="532"/>
      <c r="IZJ159" s="533"/>
      <c r="IZK159" s="533"/>
      <c r="IZL159" s="533"/>
      <c r="IZM159" s="533"/>
      <c r="IZN159" s="533"/>
      <c r="IZO159" s="532"/>
      <c r="IZP159" s="533"/>
      <c r="IZQ159" s="533"/>
      <c r="IZR159" s="533"/>
      <c r="IZS159" s="533"/>
      <c r="IZT159" s="533"/>
      <c r="IZU159" s="532"/>
      <c r="IZV159" s="533"/>
      <c r="IZW159" s="533"/>
      <c r="IZX159" s="533"/>
      <c r="IZY159" s="533"/>
      <c r="IZZ159" s="533"/>
      <c r="JAA159" s="532"/>
      <c r="JAB159" s="533"/>
      <c r="JAC159" s="533"/>
      <c r="JAD159" s="533"/>
      <c r="JAE159" s="533"/>
      <c r="JAF159" s="533"/>
      <c r="JAG159" s="532"/>
      <c r="JAH159" s="533"/>
      <c r="JAI159" s="533"/>
      <c r="JAJ159" s="533"/>
      <c r="JAK159" s="533"/>
      <c r="JAL159" s="533"/>
      <c r="JAM159" s="532"/>
      <c r="JAN159" s="533"/>
      <c r="JAO159" s="533"/>
      <c r="JAP159" s="533"/>
      <c r="JAQ159" s="533"/>
      <c r="JAR159" s="533"/>
      <c r="JAS159" s="532"/>
      <c r="JAT159" s="533"/>
      <c r="JAU159" s="533"/>
      <c r="JAV159" s="533"/>
      <c r="JAW159" s="533"/>
      <c r="JAX159" s="533"/>
      <c r="JAY159" s="532"/>
      <c r="JAZ159" s="533"/>
      <c r="JBA159" s="533"/>
      <c r="JBB159" s="533"/>
      <c r="JBC159" s="533"/>
      <c r="JBD159" s="533"/>
      <c r="JBE159" s="532"/>
      <c r="JBF159" s="533"/>
      <c r="JBG159" s="533"/>
      <c r="JBH159" s="533"/>
      <c r="JBI159" s="533"/>
      <c r="JBJ159" s="533"/>
      <c r="JBK159" s="532"/>
      <c r="JBL159" s="533"/>
      <c r="JBM159" s="533"/>
      <c r="JBN159" s="533"/>
      <c r="JBO159" s="533"/>
      <c r="JBP159" s="533"/>
      <c r="JBQ159" s="532"/>
      <c r="JBR159" s="533"/>
      <c r="JBS159" s="533"/>
      <c r="JBT159" s="533"/>
      <c r="JBU159" s="533"/>
      <c r="JBV159" s="533"/>
      <c r="JBW159" s="532"/>
      <c r="JBX159" s="533"/>
      <c r="JBY159" s="533"/>
      <c r="JBZ159" s="533"/>
      <c r="JCA159" s="533"/>
      <c r="JCB159" s="533"/>
      <c r="JCC159" s="532"/>
      <c r="JCD159" s="533"/>
      <c r="JCE159" s="533"/>
      <c r="JCF159" s="533"/>
      <c r="JCG159" s="533"/>
      <c r="JCH159" s="533"/>
      <c r="JCI159" s="532"/>
      <c r="JCJ159" s="533"/>
      <c r="JCK159" s="533"/>
      <c r="JCL159" s="533"/>
      <c r="JCM159" s="533"/>
      <c r="JCN159" s="533"/>
      <c r="JCO159" s="532"/>
      <c r="JCP159" s="533"/>
      <c r="JCQ159" s="533"/>
      <c r="JCR159" s="533"/>
      <c r="JCS159" s="533"/>
      <c r="JCT159" s="533"/>
      <c r="JCU159" s="532"/>
      <c r="JCV159" s="533"/>
      <c r="JCW159" s="533"/>
      <c r="JCX159" s="533"/>
      <c r="JCY159" s="533"/>
      <c r="JCZ159" s="533"/>
      <c r="JDA159" s="532"/>
      <c r="JDB159" s="533"/>
      <c r="JDC159" s="533"/>
      <c r="JDD159" s="533"/>
      <c r="JDE159" s="533"/>
      <c r="JDF159" s="533"/>
      <c r="JDG159" s="532"/>
      <c r="JDH159" s="533"/>
      <c r="JDI159" s="533"/>
      <c r="JDJ159" s="533"/>
      <c r="JDK159" s="533"/>
      <c r="JDL159" s="533"/>
      <c r="JDM159" s="532"/>
      <c r="JDN159" s="533"/>
      <c r="JDO159" s="533"/>
      <c r="JDP159" s="533"/>
      <c r="JDQ159" s="533"/>
      <c r="JDR159" s="533"/>
      <c r="JDS159" s="532"/>
      <c r="JDT159" s="533"/>
      <c r="JDU159" s="533"/>
      <c r="JDV159" s="533"/>
      <c r="JDW159" s="533"/>
      <c r="JDX159" s="533"/>
      <c r="JDY159" s="532"/>
      <c r="JDZ159" s="533"/>
      <c r="JEA159" s="533"/>
      <c r="JEB159" s="533"/>
      <c r="JEC159" s="533"/>
      <c r="JED159" s="533"/>
      <c r="JEE159" s="532"/>
      <c r="JEF159" s="533"/>
      <c r="JEG159" s="533"/>
      <c r="JEH159" s="533"/>
      <c r="JEI159" s="533"/>
      <c r="JEJ159" s="533"/>
      <c r="JEK159" s="532"/>
      <c r="JEL159" s="533"/>
      <c r="JEM159" s="533"/>
      <c r="JEN159" s="533"/>
      <c r="JEO159" s="533"/>
      <c r="JEP159" s="533"/>
      <c r="JEQ159" s="532"/>
      <c r="JER159" s="533"/>
      <c r="JES159" s="533"/>
      <c r="JET159" s="533"/>
      <c r="JEU159" s="533"/>
      <c r="JEV159" s="533"/>
      <c r="JEW159" s="532"/>
      <c r="JEX159" s="533"/>
      <c r="JEY159" s="533"/>
      <c r="JEZ159" s="533"/>
      <c r="JFA159" s="533"/>
      <c r="JFB159" s="533"/>
      <c r="JFC159" s="532"/>
      <c r="JFD159" s="533"/>
      <c r="JFE159" s="533"/>
      <c r="JFF159" s="533"/>
      <c r="JFG159" s="533"/>
      <c r="JFH159" s="533"/>
      <c r="JFI159" s="532"/>
      <c r="JFJ159" s="533"/>
      <c r="JFK159" s="533"/>
      <c r="JFL159" s="533"/>
      <c r="JFM159" s="533"/>
      <c r="JFN159" s="533"/>
      <c r="JFO159" s="532"/>
      <c r="JFP159" s="533"/>
      <c r="JFQ159" s="533"/>
      <c r="JFR159" s="533"/>
      <c r="JFS159" s="533"/>
      <c r="JFT159" s="533"/>
      <c r="JFU159" s="532"/>
      <c r="JFV159" s="533"/>
      <c r="JFW159" s="533"/>
      <c r="JFX159" s="533"/>
      <c r="JFY159" s="533"/>
      <c r="JFZ159" s="533"/>
      <c r="JGA159" s="532"/>
      <c r="JGB159" s="533"/>
      <c r="JGC159" s="533"/>
      <c r="JGD159" s="533"/>
      <c r="JGE159" s="533"/>
      <c r="JGF159" s="533"/>
      <c r="JGG159" s="532"/>
      <c r="JGH159" s="533"/>
      <c r="JGI159" s="533"/>
      <c r="JGJ159" s="533"/>
      <c r="JGK159" s="533"/>
      <c r="JGL159" s="533"/>
      <c r="JGM159" s="532"/>
      <c r="JGN159" s="533"/>
      <c r="JGO159" s="533"/>
      <c r="JGP159" s="533"/>
      <c r="JGQ159" s="533"/>
      <c r="JGR159" s="533"/>
      <c r="JGS159" s="532"/>
      <c r="JGT159" s="533"/>
      <c r="JGU159" s="533"/>
      <c r="JGV159" s="533"/>
      <c r="JGW159" s="533"/>
      <c r="JGX159" s="533"/>
      <c r="JGY159" s="532"/>
      <c r="JGZ159" s="533"/>
      <c r="JHA159" s="533"/>
      <c r="JHB159" s="533"/>
      <c r="JHC159" s="533"/>
      <c r="JHD159" s="533"/>
      <c r="JHE159" s="532"/>
      <c r="JHF159" s="533"/>
      <c r="JHG159" s="533"/>
      <c r="JHH159" s="533"/>
      <c r="JHI159" s="533"/>
      <c r="JHJ159" s="533"/>
      <c r="JHK159" s="532"/>
      <c r="JHL159" s="533"/>
      <c r="JHM159" s="533"/>
      <c r="JHN159" s="533"/>
      <c r="JHO159" s="533"/>
      <c r="JHP159" s="533"/>
      <c r="JHQ159" s="532"/>
      <c r="JHR159" s="533"/>
      <c r="JHS159" s="533"/>
      <c r="JHT159" s="533"/>
      <c r="JHU159" s="533"/>
      <c r="JHV159" s="533"/>
      <c r="JHW159" s="532"/>
      <c r="JHX159" s="533"/>
      <c r="JHY159" s="533"/>
      <c r="JHZ159" s="533"/>
      <c r="JIA159" s="533"/>
      <c r="JIB159" s="533"/>
      <c r="JIC159" s="532"/>
      <c r="JID159" s="533"/>
      <c r="JIE159" s="533"/>
      <c r="JIF159" s="533"/>
      <c r="JIG159" s="533"/>
      <c r="JIH159" s="533"/>
      <c r="JII159" s="532"/>
      <c r="JIJ159" s="533"/>
      <c r="JIK159" s="533"/>
      <c r="JIL159" s="533"/>
      <c r="JIM159" s="533"/>
      <c r="JIN159" s="533"/>
      <c r="JIO159" s="532"/>
      <c r="JIP159" s="533"/>
      <c r="JIQ159" s="533"/>
      <c r="JIR159" s="533"/>
      <c r="JIS159" s="533"/>
      <c r="JIT159" s="533"/>
      <c r="JIU159" s="532"/>
      <c r="JIV159" s="533"/>
      <c r="JIW159" s="533"/>
      <c r="JIX159" s="533"/>
      <c r="JIY159" s="533"/>
      <c r="JIZ159" s="533"/>
      <c r="JJA159" s="532"/>
      <c r="JJB159" s="533"/>
      <c r="JJC159" s="533"/>
      <c r="JJD159" s="533"/>
      <c r="JJE159" s="533"/>
      <c r="JJF159" s="533"/>
      <c r="JJG159" s="532"/>
      <c r="JJH159" s="533"/>
      <c r="JJI159" s="533"/>
      <c r="JJJ159" s="533"/>
      <c r="JJK159" s="533"/>
      <c r="JJL159" s="533"/>
      <c r="JJM159" s="532"/>
      <c r="JJN159" s="533"/>
      <c r="JJO159" s="533"/>
      <c r="JJP159" s="533"/>
      <c r="JJQ159" s="533"/>
      <c r="JJR159" s="533"/>
      <c r="JJS159" s="532"/>
      <c r="JJT159" s="533"/>
      <c r="JJU159" s="533"/>
      <c r="JJV159" s="533"/>
      <c r="JJW159" s="533"/>
      <c r="JJX159" s="533"/>
      <c r="JJY159" s="532"/>
      <c r="JJZ159" s="533"/>
      <c r="JKA159" s="533"/>
      <c r="JKB159" s="533"/>
      <c r="JKC159" s="533"/>
      <c r="JKD159" s="533"/>
      <c r="JKE159" s="532"/>
      <c r="JKF159" s="533"/>
      <c r="JKG159" s="533"/>
      <c r="JKH159" s="533"/>
      <c r="JKI159" s="533"/>
      <c r="JKJ159" s="533"/>
      <c r="JKK159" s="532"/>
      <c r="JKL159" s="533"/>
      <c r="JKM159" s="533"/>
      <c r="JKN159" s="533"/>
      <c r="JKO159" s="533"/>
      <c r="JKP159" s="533"/>
      <c r="JKQ159" s="532"/>
      <c r="JKR159" s="533"/>
      <c r="JKS159" s="533"/>
      <c r="JKT159" s="533"/>
      <c r="JKU159" s="533"/>
      <c r="JKV159" s="533"/>
      <c r="JKW159" s="532"/>
      <c r="JKX159" s="533"/>
      <c r="JKY159" s="533"/>
      <c r="JKZ159" s="533"/>
      <c r="JLA159" s="533"/>
      <c r="JLB159" s="533"/>
      <c r="JLC159" s="532"/>
      <c r="JLD159" s="533"/>
      <c r="JLE159" s="533"/>
      <c r="JLF159" s="533"/>
      <c r="JLG159" s="533"/>
      <c r="JLH159" s="533"/>
      <c r="JLI159" s="532"/>
      <c r="JLJ159" s="533"/>
      <c r="JLK159" s="533"/>
      <c r="JLL159" s="533"/>
      <c r="JLM159" s="533"/>
      <c r="JLN159" s="533"/>
      <c r="JLO159" s="532"/>
      <c r="JLP159" s="533"/>
      <c r="JLQ159" s="533"/>
      <c r="JLR159" s="533"/>
      <c r="JLS159" s="533"/>
      <c r="JLT159" s="533"/>
      <c r="JLU159" s="532"/>
      <c r="JLV159" s="533"/>
      <c r="JLW159" s="533"/>
      <c r="JLX159" s="533"/>
      <c r="JLY159" s="533"/>
      <c r="JLZ159" s="533"/>
      <c r="JMA159" s="532"/>
      <c r="JMB159" s="533"/>
      <c r="JMC159" s="533"/>
      <c r="JMD159" s="533"/>
      <c r="JME159" s="533"/>
      <c r="JMF159" s="533"/>
      <c r="JMG159" s="532"/>
      <c r="JMH159" s="533"/>
      <c r="JMI159" s="533"/>
      <c r="JMJ159" s="533"/>
      <c r="JMK159" s="533"/>
      <c r="JML159" s="533"/>
      <c r="JMM159" s="532"/>
      <c r="JMN159" s="533"/>
      <c r="JMO159" s="533"/>
      <c r="JMP159" s="533"/>
      <c r="JMQ159" s="533"/>
      <c r="JMR159" s="533"/>
      <c r="JMS159" s="532"/>
      <c r="JMT159" s="533"/>
      <c r="JMU159" s="533"/>
      <c r="JMV159" s="533"/>
      <c r="JMW159" s="533"/>
      <c r="JMX159" s="533"/>
      <c r="JMY159" s="532"/>
      <c r="JMZ159" s="533"/>
      <c r="JNA159" s="533"/>
      <c r="JNB159" s="533"/>
      <c r="JNC159" s="533"/>
      <c r="JND159" s="533"/>
      <c r="JNE159" s="532"/>
      <c r="JNF159" s="533"/>
      <c r="JNG159" s="533"/>
      <c r="JNH159" s="533"/>
      <c r="JNI159" s="533"/>
      <c r="JNJ159" s="533"/>
      <c r="JNK159" s="532"/>
      <c r="JNL159" s="533"/>
      <c r="JNM159" s="533"/>
      <c r="JNN159" s="533"/>
      <c r="JNO159" s="533"/>
      <c r="JNP159" s="533"/>
      <c r="JNQ159" s="532"/>
      <c r="JNR159" s="533"/>
      <c r="JNS159" s="533"/>
      <c r="JNT159" s="533"/>
      <c r="JNU159" s="533"/>
      <c r="JNV159" s="533"/>
      <c r="JNW159" s="532"/>
      <c r="JNX159" s="533"/>
      <c r="JNY159" s="533"/>
      <c r="JNZ159" s="533"/>
      <c r="JOA159" s="533"/>
      <c r="JOB159" s="533"/>
      <c r="JOC159" s="532"/>
      <c r="JOD159" s="533"/>
      <c r="JOE159" s="533"/>
      <c r="JOF159" s="533"/>
      <c r="JOG159" s="533"/>
      <c r="JOH159" s="533"/>
      <c r="JOI159" s="532"/>
      <c r="JOJ159" s="533"/>
      <c r="JOK159" s="533"/>
      <c r="JOL159" s="533"/>
      <c r="JOM159" s="533"/>
      <c r="JON159" s="533"/>
      <c r="JOO159" s="532"/>
      <c r="JOP159" s="533"/>
      <c r="JOQ159" s="533"/>
      <c r="JOR159" s="533"/>
      <c r="JOS159" s="533"/>
      <c r="JOT159" s="533"/>
      <c r="JOU159" s="532"/>
      <c r="JOV159" s="533"/>
      <c r="JOW159" s="533"/>
      <c r="JOX159" s="533"/>
      <c r="JOY159" s="533"/>
      <c r="JOZ159" s="533"/>
      <c r="JPA159" s="532"/>
      <c r="JPB159" s="533"/>
      <c r="JPC159" s="533"/>
      <c r="JPD159" s="533"/>
      <c r="JPE159" s="533"/>
      <c r="JPF159" s="533"/>
      <c r="JPG159" s="532"/>
      <c r="JPH159" s="533"/>
      <c r="JPI159" s="533"/>
      <c r="JPJ159" s="533"/>
      <c r="JPK159" s="533"/>
      <c r="JPL159" s="533"/>
      <c r="JPM159" s="532"/>
      <c r="JPN159" s="533"/>
      <c r="JPO159" s="533"/>
      <c r="JPP159" s="533"/>
      <c r="JPQ159" s="533"/>
      <c r="JPR159" s="533"/>
      <c r="JPS159" s="532"/>
      <c r="JPT159" s="533"/>
      <c r="JPU159" s="533"/>
      <c r="JPV159" s="533"/>
      <c r="JPW159" s="533"/>
      <c r="JPX159" s="533"/>
      <c r="JPY159" s="532"/>
      <c r="JPZ159" s="533"/>
      <c r="JQA159" s="533"/>
      <c r="JQB159" s="533"/>
      <c r="JQC159" s="533"/>
      <c r="JQD159" s="533"/>
      <c r="JQE159" s="532"/>
      <c r="JQF159" s="533"/>
      <c r="JQG159" s="533"/>
      <c r="JQH159" s="533"/>
      <c r="JQI159" s="533"/>
      <c r="JQJ159" s="533"/>
      <c r="JQK159" s="532"/>
      <c r="JQL159" s="533"/>
      <c r="JQM159" s="533"/>
      <c r="JQN159" s="533"/>
      <c r="JQO159" s="533"/>
      <c r="JQP159" s="533"/>
      <c r="JQQ159" s="532"/>
      <c r="JQR159" s="533"/>
      <c r="JQS159" s="533"/>
      <c r="JQT159" s="533"/>
      <c r="JQU159" s="533"/>
      <c r="JQV159" s="533"/>
      <c r="JQW159" s="532"/>
      <c r="JQX159" s="533"/>
      <c r="JQY159" s="533"/>
      <c r="JQZ159" s="533"/>
      <c r="JRA159" s="533"/>
      <c r="JRB159" s="533"/>
      <c r="JRC159" s="532"/>
      <c r="JRD159" s="533"/>
      <c r="JRE159" s="533"/>
      <c r="JRF159" s="533"/>
      <c r="JRG159" s="533"/>
      <c r="JRH159" s="533"/>
      <c r="JRI159" s="532"/>
      <c r="JRJ159" s="533"/>
      <c r="JRK159" s="533"/>
      <c r="JRL159" s="533"/>
      <c r="JRM159" s="533"/>
      <c r="JRN159" s="533"/>
      <c r="JRO159" s="532"/>
      <c r="JRP159" s="533"/>
      <c r="JRQ159" s="533"/>
      <c r="JRR159" s="533"/>
      <c r="JRS159" s="533"/>
      <c r="JRT159" s="533"/>
      <c r="JRU159" s="532"/>
      <c r="JRV159" s="533"/>
      <c r="JRW159" s="533"/>
      <c r="JRX159" s="533"/>
      <c r="JRY159" s="533"/>
      <c r="JRZ159" s="533"/>
      <c r="JSA159" s="532"/>
      <c r="JSB159" s="533"/>
      <c r="JSC159" s="533"/>
      <c r="JSD159" s="533"/>
      <c r="JSE159" s="533"/>
      <c r="JSF159" s="533"/>
      <c r="JSG159" s="532"/>
      <c r="JSH159" s="533"/>
      <c r="JSI159" s="533"/>
      <c r="JSJ159" s="533"/>
      <c r="JSK159" s="533"/>
      <c r="JSL159" s="533"/>
      <c r="JSM159" s="532"/>
      <c r="JSN159" s="533"/>
      <c r="JSO159" s="533"/>
      <c r="JSP159" s="533"/>
      <c r="JSQ159" s="533"/>
      <c r="JSR159" s="533"/>
      <c r="JSS159" s="532"/>
      <c r="JST159" s="533"/>
      <c r="JSU159" s="533"/>
      <c r="JSV159" s="533"/>
      <c r="JSW159" s="533"/>
      <c r="JSX159" s="533"/>
      <c r="JSY159" s="532"/>
      <c r="JSZ159" s="533"/>
      <c r="JTA159" s="533"/>
      <c r="JTB159" s="533"/>
      <c r="JTC159" s="533"/>
      <c r="JTD159" s="533"/>
      <c r="JTE159" s="532"/>
      <c r="JTF159" s="533"/>
      <c r="JTG159" s="533"/>
      <c r="JTH159" s="533"/>
      <c r="JTI159" s="533"/>
      <c r="JTJ159" s="533"/>
      <c r="JTK159" s="532"/>
      <c r="JTL159" s="533"/>
      <c r="JTM159" s="533"/>
      <c r="JTN159" s="533"/>
      <c r="JTO159" s="533"/>
      <c r="JTP159" s="533"/>
      <c r="JTQ159" s="532"/>
      <c r="JTR159" s="533"/>
      <c r="JTS159" s="533"/>
      <c r="JTT159" s="533"/>
      <c r="JTU159" s="533"/>
      <c r="JTV159" s="533"/>
      <c r="JTW159" s="532"/>
      <c r="JTX159" s="533"/>
      <c r="JTY159" s="533"/>
      <c r="JTZ159" s="533"/>
      <c r="JUA159" s="533"/>
      <c r="JUB159" s="533"/>
      <c r="JUC159" s="532"/>
      <c r="JUD159" s="533"/>
      <c r="JUE159" s="533"/>
      <c r="JUF159" s="533"/>
      <c r="JUG159" s="533"/>
      <c r="JUH159" s="533"/>
      <c r="JUI159" s="532"/>
      <c r="JUJ159" s="533"/>
      <c r="JUK159" s="533"/>
      <c r="JUL159" s="533"/>
      <c r="JUM159" s="533"/>
      <c r="JUN159" s="533"/>
      <c r="JUO159" s="532"/>
      <c r="JUP159" s="533"/>
      <c r="JUQ159" s="533"/>
      <c r="JUR159" s="533"/>
      <c r="JUS159" s="533"/>
      <c r="JUT159" s="533"/>
      <c r="JUU159" s="532"/>
      <c r="JUV159" s="533"/>
      <c r="JUW159" s="533"/>
      <c r="JUX159" s="533"/>
      <c r="JUY159" s="533"/>
      <c r="JUZ159" s="533"/>
      <c r="JVA159" s="532"/>
      <c r="JVB159" s="533"/>
      <c r="JVC159" s="533"/>
      <c r="JVD159" s="533"/>
      <c r="JVE159" s="533"/>
      <c r="JVF159" s="533"/>
      <c r="JVG159" s="532"/>
      <c r="JVH159" s="533"/>
      <c r="JVI159" s="533"/>
      <c r="JVJ159" s="533"/>
      <c r="JVK159" s="533"/>
      <c r="JVL159" s="533"/>
      <c r="JVM159" s="532"/>
      <c r="JVN159" s="533"/>
      <c r="JVO159" s="533"/>
      <c r="JVP159" s="533"/>
      <c r="JVQ159" s="533"/>
      <c r="JVR159" s="533"/>
      <c r="JVS159" s="532"/>
      <c r="JVT159" s="533"/>
      <c r="JVU159" s="533"/>
      <c r="JVV159" s="533"/>
      <c r="JVW159" s="533"/>
      <c r="JVX159" s="533"/>
      <c r="JVY159" s="532"/>
      <c r="JVZ159" s="533"/>
      <c r="JWA159" s="533"/>
      <c r="JWB159" s="533"/>
      <c r="JWC159" s="533"/>
      <c r="JWD159" s="533"/>
      <c r="JWE159" s="532"/>
      <c r="JWF159" s="533"/>
      <c r="JWG159" s="533"/>
      <c r="JWH159" s="533"/>
      <c r="JWI159" s="533"/>
      <c r="JWJ159" s="533"/>
      <c r="JWK159" s="532"/>
      <c r="JWL159" s="533"/>
      <c r="JWM159" s="533"/>
      <c r="JWN159" s="533"/>
      <c r="JWO159" s="533"/>
      <c r="JWP159" s="533"/>
      <c r="JWQ159" s="532"/>
      <c r="JWR159" s="533"/>
      <c r="JWS159" s="533"/>
      <c r="JWT159" s="533"/>
      <c r="JWU159" s="533"/>
      <c r="JWV159" s="533"/>
      <c r="JWW159" s="532"/>
      <c r="JWX159" s="533"/>
      <c r="JWY159" s="533"/>
      <c r="JWZ159" s="533"/>
      <c r="JXA159" s="533"/>
      <c r="JXB159" s="533"/>
      <c r="JXC159" s="532"/>
      <c r="JXD159" s="533"/>
      <c r="JXE159" s="533"/>
      <c r="JXF159" s="533"/>
      <c r="JXG159" s="533"/>
      <c r="JXH159" s="533"/>
      <c r="JXI159" s="532"/>
      <c r="JXJ159" s="533"/>
      <c r="JXK159" s="533"/>
      <c r="JXL159" s="533"/>
      <c r="JXM159" s="533"/>
      <c r="JXN159" s="533"/>
      <c r="JXO159" s="532"/>
      <c r="JXP159" s="533"/>
      <c r="JXQ159" s="533"/>
      <c r="JXR159" s="533"/>
      <c r="JXS159" s="533"/>
      <c r="JXT159" s="533"/>
      <c r="JXU159" s="532"/>
      <c r="JXV159" s="533"/>
      <c r="JXW159" s="533"/>
      <c r="JXX159" s="533"/>
      <c r="JXY159" s="533"/>
      <c r="JXZ159" s="533"/>
      <c r="JYA159" s="532"/>
      <c r="JYB159" s="533"/>
      <c r="JYC159" s="533"/>
      <c r="JYD159" s="533"/>
      <c r="JYE159" s="533"/>
      <c r="JYF159" s="533"/>
      <c r="JYG159" s="532"/>
      <c r="JYH159" s="533"/>
      <c r="JYI159" s="533"/>
      <c r="JYJ159" s="533"/>
      <c r="JYK159" s="533"/>
      <c r="JYL159" s="533"/>
      <c r="JYM159" s="532"/>
      <c r="JYN159" s="533"/>
      <c r="JYO159" s="533"/>
      <c r="JYP159" s="533"/>
      <c r="JYQ159" s="533"/>
      <c r="JYR159" s="533"/>
      <c r="JYS159" s="532"/>
      <c r="JYT159" s="533"/>
      <c r="JYU159" s="533"/>
      <c r="JYV159" s="533"/>
      <c r="JYW159" s="533"/>
      <c r="JYX159" s="533"/>
      <c r="JYY159" s="532"/>
      <c r="JYZ159" s="533"/>
      <c r="JZA159" s="533"/>
      <c r="JZB159" s="533"/>
      <c r="JZC159" s="533"/>
      <c r="JZD159" s="533"/>
      <c r="JZE159" s="532"/>
      <c r="JZF159" s="533"/>
      <c r="JZG159" s="533"/>
      <c r="JZH159" s="533"/>
      <c r="JZI159" s="533"/>
      <c r="JZJ159" s="533"/>
      <c r="JZK159" s="532"/>
      <c r="JZL159" s="533"/>
      <c r="JZM159" s="533"/>
      <c r="JZN159" s="533"/>
      <c r="JZO159" s="533"/>
      <c r="JZP159" s="533"/>
      <c r="JZQ159" s="532"/>
      <c r="JZR159" s="533"/>
      <c r="JZS159" s="533"/>
      <c r="JZT159" s="533"/>
      <c r="JZU159" s="533"/>
      <c r="JZV159" s="533"/>
      <c r="JZW159" s="532"/>
      <c r="JZX159" s="533"/>
      <c r="JZY159" s="533"/>
      <c r="JZZ159" s="533"/>
      <c r="KAA159" s="533"/>
      <c r="KAB159" s="533"/>
      <c r="KAC159" s="532"/>
      <c r="KAD159" s="533"/>
      <c r="KAE159" s="533"/>
      <c r="KAF159" s="533"/>
      <c r="KAG159" s="533"/>
      <c r="KAH159" s="533"/>
      <c r="KAI159" s="532"/>
      <c r="KAJ159" s="533"/>
      <c r="KAK159" s="533"/>
      <c r="KAL159" s="533"/>
      <c r="KAM159" s="533"/>
      <c r="KAN159" s="533"/>
      <c r="KAO159" s="532"/>
      <c r="KAP159" s="533"/>
      <c r="KAQ159" s="533"/>
      <c r="KAR159" s="533"/>
      <c r="KAS159" s="533"/>
      <c r="KAT159" s="533"/>
      <c r="KAU159" s="532"/>
      <c r="KAV159" s="533"/>
      <c r="KAW159" s="533"/>
      <c r="KAX159" s="533"/>
      <c r="KAY159" s="533"/>
      <c r="KAZ159" s="533"/>
      <c r="KBA159" s="532"/>
      <c r="KBB159" s="533"/>
      <c r="KBC159" s="533"/>
      <c r="KBD159" s="533"/>
      <c r="KBE159" s="533"/>
      <c r="KBF159" s="533"/>
      <c r="KBG159" s="532"/>
      <c r="KBH159" s="533"/>
      <c r="KBI159" s="533"/>
      <c r="KBJ159" s="533"/>
      <c r="KBK159" s="533"/>
      <c r="KBL159" s="533"/>
      <c r="KBM159" s="532"/>
      <c r="KBN159" s="533"/>
      <c r="KBO159" s="533"/>
      <c r="KBP159" s="533"/>
      <c r="KBQ159" s="533"/>
      <c r="KBR159" s="533"/>
      <c r="KBS159" s="532"/>
      <c r="KBT159" s="533"/>
      <c r="KBU159" s="533"/>
      <c r="KBV159" s="533"/>
      <c r="KBW159" s="533"/>
      <c r="KBX159" s="533"/>
      <c r="KBY159" s="532"/>
      <c r="KBZ159" s="533"/>
      <c r="KCA159" s="533"/>
      <c r="KCB159" s="533"/>
      <c r="KCC159" s="533"/>
      <c r="KCD159" s="533"/>
      <c r="KCE159" s="532"/>
      <c r="KCF159" s="533"/>
      <c r="KCG159" s="533"/>
      <c r="KCH159" s="533"/>
      <c r="KCI159" s="533"/>
      <c r="KCJ159" s="533"/>
      <c r="KCK159" s="532"/>
      <c r="KCL159" s="533"/>
      <c r="KCM159" s="533"/>
      <c r="KCN159" s="533"/>
      <c r="KCO159" s="533"/>
      <c r="KCP159" s="533"/>
      <c r="KCQ159" s="532"/>
      <c r="KCR159" s="533"/>
      <c r="KCS159" s="533"/>
      <c r="KCT159" s="533"/>
      <c r="KCU159" s="533"/>
      <c r="KCV159" s="533"/>
      <c r="KCW159" s="532"/>
      <c r="KCX159" s="533"/>
      <c r="KCY159" s="533"/>
      <c r="KCZ159" s="533"/>
      <c r="KDA159" s="533"/>
      <c r="KDB159" s="533"/>
      <c r="KDC159" s="532"/>
      <c r="KDD159" s="533"/>
      <c r="KDE159" s="533"/>
      <c r="KDF159" s="533"/>
      <c r="KDG159" s="533"/>
      <c r="KDH159" s="533"/>
      <c r="KDI159" s="532"/>
      <c r="KDJ159" s="533"/>
      <c r="KDK159" s="533"/>
      <c r="KDL159" s="533"/>
      <c r="KDM159" s="533"/>
      <c r="KDN159" s="533"/>
      <c r="KDO159" s="532"/>
      <c r="KDP159" s="533"/>
      <c r="KDQ159" s="533"/>
      <c r="KDR159" s="533"/>
      <c r="KDS159" s="533"/>
      <c r="KDT159" s="533"/>
      <c r="KDU159" s="532"/>
      <c r="KDV159" s="533"/>
      <c r="KDW159" s="533"/>
      <c r="KDX159" s="533"/>
      <c r="KDY159" s="533"/>
      <c r="KDZ159" s="533"/>
      <c r="KEA159" s="532"/>
      <c r="KEB159" s="533"/>
      <c r="KEC159" s="533"/>
      <c r="KED159" s="533"/>
      <c r="KEE159" s="533"/>
      <c r="KEF159" s="533"/>
      <c r="KEG159" s="532"/>
      <c r="KEH159" s="533"/>
      <c r="KEI159" s="533"/>
      <c r="KEJ159" s="533"/>
      <c r="KEK159" s="533"/>
      <c r="KEL159" s="533"/>
      <c r="KEM159" s="532"/>
      <c r="KEN159" s="533"/>
      <c r="KEO159" s="533"/>
      <c r="KEP159" s="533"/>
      <c r="KEQ159" s="533"/>
      <c r="KER159" s="533"/>
      <c r="KES159" s="532"/>
      <c r="KET159" s="533"/>
      <c r="KEU159" s="533"/>
      <c r="KEV159" s="533"/>
      <c r="KEW159" s="533"/>
      <c r="KEX159" s="533"/>
      <c r="KEY159" s="532"/>
      <c r="KEZ159" s="533"/>
      <c r="KFA159" s="533"/>
      <c r="KFB159" s="533"/>
      <c r="KFC159" s="533"/>
      <c r="KFD159" s="533"/>
      <c r="KFE159" s="532"/>
      <c r="KFF159" s="533"/>
      <c r="KFG159" s="533"/>
      <c r="KFH159" s="533"/>
      <c r="KFI159" s="533"/>
      <c r="KFJ159" s="533"/>
      <c r="KFK159" s="532"/>
      <c r="KFL159" s="533"/>
      <c r="KFM159" s="533"/>
      <c r="KFN159" s="533"/>
      <c r="KFO159" s="533"/>
      <c r="KFP159" s="533"/>
      <c r="KFQ159" s="532"/>
      <c r="KFR159" s="533"/>
      <c r="KFS159" s="533"/>
      <c r="KFT159" s="533"/>
      <c r="KFU159" s="533"/>
      <c r="KFV159" s="533"/>
      <c r="KFW159" s="532"/>
      <c r="KFX159" s="533"/>
      <c r="KFY159" s="533"/>
      <c r="KFZ159" s="533"/>
      <c r="KGA159" s="533"/>
      <c r="KGB159" s="533"/>
      <c r="KGC159" s="532"/>
      <c r="KGD159" s="533"/>
      <c r="KGE159" s="533"/>
      <c r="KGF159" s="533"/>
      <c r="KGG159" s="533"/>
      <c r="KGH159" s="533"/>
      <c r="KGI159" s="532"/>
      <c r="KGJ159" s="533"/>
      <c r="KGK159" s="533"/>
      <c r="KGL159" s="533"/>
      <c r="KGM159" s="533"/>
      <c r="KGN159" s="533"/>
      <c r="KGO159" s="532"/>
      <c r="KGP159" s="533"/>
      <c r="KGQ159" s="533"/>
      <c r="KGR159" s="533"/>
      <c r="KGS159" s="533"/>
      <c r="KGT159" s="533"/>
      <c r="KGU159" s="532"/>
      <c r="KGV159" s="533"/>
      <c r="KGW159" s="533"/>
      <c r="KGX159" s="533"/>
      <c r="KGY159" s="533"/>
      <c r="KGZ159" s="533"/>
      <c r="KHA159" s="532"/>
      <c r="KHB159" s="533"/>
      <c r="KHC159" s="533"/>
      <c r="KHD159" s="533"/>
      <c r="KHE159" s="533"/>
      <c r="KHF159" s="533"/>
      <c r="KHG159" s="532"/>
      <c r="KHH159" s="533"/>
      <c r="KHI159" s="533"/>
      <c r="KHJ159" s="533"/>
      <c r="KHK159" s="533"/>
      <c r="KHL159" s="533"/>
      <c r="KHM159" s="532"/>
      <c r="KHN159" s="533"/>
      <c r="KHO159" s="533"/>
      <c r="KHP159" s="533"/>
      <c r="KHQ159" s="533"/>
      <c r="KHR159" s="533"/>
      <c r="KHS159" s="532"/>
      <c r="KHT159" s="533"/>
      <c r="KHU159" s="533"/>
      <c r="KHV159" s="533"/>
      <c r="KHW159" s="533"/>
      <c r="KHX159" s="533"/>
      <c r="KHY159" s="532"/>
      <c r="KHZ159" s="533"/>
      <c r="KIA159" s="533"/>
      <c r="KIB159" s="533"/>
      <c r="KIC159" s="533"/>
      <c r="KID159" s="533"/>
      <c r="KIE159" s="532"/>
      <c r="KIF159" s="533"/>
      <c r="KIG159" s="533"/>
      <c r="KIH159" s="533"/>
      <c r="KII159" s="533"/>
      <c r="KIJ159" s="533"/>
      <c r="KIK159" s="532"/>
      <c r="KIL159" s="533"/>
      <c r="KIM159" s="533"/>
      <c r="KIN159" s="533"/>
      <c r="KIO159" s="533"/>
      <c r="KIP159" s="533"/>
      <c r="KIQ159" s="532"/>
      <c r="KIR159" s="533"/>
      <c r="KIS159" s="533"/>
      <c r="KIT159" s="533"/>
      <c r="KIU159" s="533"/>
      <c r="KIV159" s="533"/>
      <c r="KIW159" s="532"/>
      <c r="KIX159" s="533"/>
      <c r="KIY159" s="533"/>
      <c r="KIZ159" s="533"/>
      <c r="KJA159" s="533"/>
      <c r="KJB159" s="533"/>
      <c r="KJC159" s="532"/>
      <c r="KJD159" s="533"/>
      <c r="KJE159" s="533"/>
      <c r="KJF159" s="533"/>
      <c r="KJG159" s="533"/>
      <c r="KJH159" s="533"/>
      <c r="KJI159" s="532"/>
      <c r="KJJ159" s="533"/>
      <c r="KJK159" s="533"/>
      <c r="KJL159" s="533"/>
      <c r="KJM159" s="533"/>
      <c r="KJN159" s="533"/>
      <c r="KJO159" s="532"/>
      <c r="KJP159" s="533"/>
      <c r="KJQ159" s="533"/>
      <c r="KJR159" s="533"/>
      <c r="KJS159" s="533"/>
      <c r="KJT159" s="533"/>
      <c r="KJU159" s="532"/>
      <c r="KJV159" s="533"/>
      <c r="KJW159" s="533"/>
      <c r="KJX159" s="533"/>
      <c r="KJY159" s="533"/>
      <c r="KJZ159" s="533"/>
      <c r="KKA159" s="532"/>
      <c r="KKB159" s="533"/>
      <c r="KKC159" s="533"/>
      <c r="KKD159" s="533"/>
      <c r="KKE159" s="533"/>
      <c r="KKF159" s="533"/>
      <c r="KKG159" s="532"/>
      <c r="KKH159" s="533"/>
      <c r="KKI159" s="533"/>
      <c r="KKJ159" s="533"/>
      <c r="KKK159" s="533"/>
      <c r="KKL159" s="533"/>
      <c r="KKM159" s="532"/>
      <c r="KKN159" s="533"/>
      <c r="KKO159" s="533"/>
      <c r="KKP159" s="533"/>
      <c r="KKQ159" s="533"/>
      <c r="KKR159" s="533"/>
      <c r="KKS159" s="532"/>
      <c r="KKT159" s="533"/>
      <c r="KKU159" s="533"/>
      <c r="KKV159" s="533"/>
      <c r="KKW159" s="533"/>
      <c r="KKX159" s="533"/>
      <c r="KKY159" s="532"/>
      <c r="KKZ159" s="533"/>
      <c r="KLA159" s="533"/>
      <c r="KLB159" s="533"/>
      <c r="KLC159" s="533"/>
      <c r="KLD159" s="533"/>
      <c r="KLE159" s="532"/>
      <c r="KLF159" s="533"/>
      <c r="KLG159" s="533"/>
      <c r="KLH159" s="533"/>
      <c r="KLI159" s="533"/>
      <c r="KLJ159" s="533"/>
      <c r="KLK159" s="532"/>
      <c r="KLL159" s="533"/>
      <c r="KLM159" s="533"/>
      <c r="KLN159" s="533"/>
      <c r="KLO159" s="533"/>
      <c r="KLP159" s="533"/>
      <c r="KLQ159" s="532"/>
      <c r="KLR159" s="533"/>
      <c r="KLS159" s="533"/>
      <c r="KLT159" s="533"/>
      <c r="KLU159" s="533"/>
      <c r="KLV159" s="533"/>
      <c r="KLW159" s="532"/>
      <c r="KLX159" s="533"/>
      <c r="KLY159" s="533"/>
      <c r="KLZ159" s="533"/>
      <c r="KMA159" s="533"/>
      <c r="KMB159" s="533"/>
      <c r="KMC159" s="532"/>
      <c r="KMD159" s="533"/>
      <c r="KME159" s="533"/>
      <c r="KMF159" s="533"/>
      <c r="KMG159" s="533"/>
      <c r="KMH159" s="533"/>
      <c r="KMI159" s="532"/>
      <c r="KMJ159" s="533"/>
      <c r="KMK159" s="533"/>
      <c r="KML159" s="533"/>
      <c r="KMM159" s="533"/>
      <c r="KMN159" s="533"/>
      <c r="KMO159" s="532"/>
      <c r="KMP159" s="533"/>
      <c r="KMQ159" s="533"/>
      <c r="KMR159" s="533"/>
      <c r="KMS159" s="533"/>
      <c r="KMT159" s="533"/>
      <c r="KMU159" s="532"/>
      <c r="KMV159" s="533"/>
      <c r="KMW159" s="533"/>
      <c r="KMX159" s="533"/>
      <c r="KMY159" s="533"/>
      <c r="KMZ159" s="533"/>
      <c r="KNA159" s="532"/>
      <c r="KNB159" s="533"/>
      <c r="KNC159" s="533"/>
      <c r="KND159" s="533"/>
      <c r="KNE159" s="533"/>
      <c r="KNF159" s="533"/>
      <c r="KNG159" s="532"/>
      <c r="KNH159" s="533"/>
      <c r="KNI159" s="533"/>
      <c r="KNJ159" s="533"/>
      <c r="KNK159" s="533"/>
      <c r="KNL159" s="533"/>
      <c r="KNM159" s="532"/>
      <c r="KNN159" s="533"/>
      <c r="KNO159" s="533"/>
      <c r="KNP159" s="533"/>
      <c r="KNQ159" s="533"/>
      <c r="KNR159" s="533"/>
      <c r="KNS159" s="532"/>
      <c r="KNT159" s="533"/>
      <c r="KNU159" s="533"/>
      <c r="KNV159" s="533"/>
      <c r="KNW159" s="533"/>
      <c r="KNX159" s="533"/>
      <c r="KNY159" s="532"/>
      <c r="KNZ159" s="533"/>
      <c r="KOA159" s="533"/>
      <c r="KOB159" s="533"/>
      <c r="KOC159" s="533"/>
      <c r="KOD159" s="533"/>
      <c r="KOE159" s="532"/>
      <c r="KOF159" s="533"/>
      <c r="KOG159" s="533"/>
      <c r="KOH159" s="533"/>
      <c r="KOI159" s="533"/>
      <c r="KOJ159" s="533"/>
      <c r="KOK159" s="532"/>
      <c r="KOL159" s="533"/>
      <c r="KOM159" s="533"/>
      <c r="KON159" s="533"/>
      <c r="KOO159" s="533"/>
      <c r="KOP159" s="533"/>
      <c r="KOQ159" s="532"/>
      <c r="KOR159" s="533"/>
      <c r="KOS159" s="533"/>
      <c r="KOT159" s="533"/>
      <c r="KOU159" s="533"/>
      <c r="KOV159" s="533"/>
      <c r="KOW159" s="532"/>
      <c r="KOX159" s="533"/>
      <c r="KOY159" s="533"/>
      <c r="KOZ159" s="533"/>
      <c r="KPA159" s="533"/>
      <c r="KPB159" s="533"/>
      <c r="KPC159" s="532"/>
      <c r="KPD159" s="533"/>
      <c r="KPE159" s="533"/>
      <c r="KPF159" s="533"/>
      <c r="KPG159" s="533"/>
      <c r="KPH159" s="533"/>
      <c r="KPI159" s="532"/>
      <c r="KPJ159" s="533"/>
      <c r="KPK159" s="533"/>
      <c r="KPL159" s="533"/>
      <c r="KPM159" s="533"/>
      <c r="KPN159" s="533"/>
      <c r="KPO159" s="532"/>
      <c r="KPP159" s="533"/>
      <c r="KPQ159" s="533"/>
      <c r="KPR159" s="533"/>
      <c r="KPS159" s="533"/>
      <c r="KPT159" s="533"/>
      <c r="KPU159" s="532"/>
      <c r="KPV159" s="533"/>
      <c r="KPW159" s="533"/>
      <c r="KPX159" s="533"/>
      <c r="KPY159" s="533"/>
      <c r="KPZ159" s="533"/>
      <c r="KQA159" s="532"/>
      <c r="KQB159" s="533"/>
      <c r="KQC159" s="533"/>
      <c r="KQD159" s="533"/>
      <c r="KQE159" s="533"/>
      <c r="KQF159" s="533"/>
      <c r="KQG159" s="532"/>
      <c r="KQH159" s="533"/>
      <c r="KQI159" s="533"/>
      <c r="KQJ159" s="533"/>
      <c r="KQK159" s="533"/>
      <c r="KQL159" s="533"/>
      <c r="KQM159" s="532"/>
      <c r="KQN159" s="533"/>
      <c r="KQO159" s="533"/>
      <c r="KQP159" s="533"/>
      <c r="KQQ159" s="533"/>
      <c r="KQR159" s="533"/>
      <c r="KQS159" s="532"/>
      <c r="KQT159" s="533"/>
      <c r="KQU159" s="533"/>
      <c r="KQV159" s="533"/>
      <c r="KQW159" s="533"/>
      <c r="KQX159" s="533"/>
      <c r="KQY159" s="532"/>
      <c r="KQZ159" s="533"/>
      <c r="KRA159" s="533"/>
      <c r="KRB159" s="533"/>
      <c r="KRC159" s="533"/>
      <c r="KRD159" s="533"/>
      <c r="KRE159" s="532"/>
      <c r="KRF159" s="533"/>
      <c r="KRG159" s="533"/>
      <c r="KRH159" s="533"/>
      <c r="KRI159" s="533"/>
      <c r="KRJ159" s="533"/>
      <c r="KRK159" s="532"/>
      <c r="KRL159" s="533"/>
      <c r="KRM159" s="533"/>
      <c r="KRN159" s="533"/>
      <c r="KRO159" s="533"/>
      <c r="KRP159" s="533"/>
      <c r="KRQ159" s="532"/>
      <c r="KRR159" s="533"/>
      <c r="KRS159" s="533"/>
      <c r="KRT159" s="533"/>
      <c r="KRU159" s="533"/>
      <c r="KRV159" s="533"/>
      <c r="KRW159" s="532"/>
      <c r="KRX159" s="533"/>
      <c r="KRY159" s="533"/>
      <c r="KRZ159" s="533"/>
      <c r="KSA159" s="533"/>
      <c r="KSB159" s="533"/>
      <c r="KSC159" s="532"/>
      <c r="KSD159" s="533"/>
      <c r="KSE159" s="533"/>
      <c r="KSF159" s="533"/>
      <c r="KSG159" s="533"/>
      <c r="KSH159" s="533"/>
      <c r="KSI159" s="532"/>
      <c r="KSJ159" s="533"/>
      <c r="KSK159" s="533"/>
      <c r="KSL159" s="533"/>
      <c r="KSM159" s="533"/>
      <c r="KSN159" s="533"/>
      <c r="KSO159" s="532"/>
      <c r="KSP159" s="533"/>
      <c r="KSQ159" s="533"/>
      <c r="KSR159" s="533"/>
      <c r="KSS159" s="533"/>
      <c r="KST159" s="533"/>
      <c r="KSU159" s="532"/>
      <c r="KSV159" s="533"/>
      <c r="KSW159" s="533"/>
      <c r="KSX159" s="533"/>
      <c r="KSY159" s="533"/>
      <c r="KSZ159" s="533"/>
      <c r="KTA159" s="532"/>
      <c r="KTB159" s="533"/>
      <c r="KTC159" s="533"/>
      <c r="KTD159" s="533"/>
      <c r="KTE159" s="533"/>
      <c r="KTF159" s="533"/>
      <c r="KTG159" s="532"/>
      <c r="KTH159" s="533"/>
      <c r="KTI159" s="533"/>
      <c r="KTJ159" s="533"/>
      <c r="KTK159" s="533"/>
      <c r="KTL159" s="533"/>
      <c r="KTM159" s="532"/>
      <c r="KTN159" s="533"/>
      <c r="KTO159" s="533"/>
      <c r="KTP159" s="533"/>
      <c r="KTQ159" s="533"/>
      <c r="KTR159" s="533"/>
      <c r="KTS159" s="532"/>
      <c r="KTT159" s="533"/>
      <c r="KTU159" s="533"/>
      <c r="KTV159" s="533"/>
      <c r="KTW159" s="533"/>
      <c r="KTX159" s="533"/>
      <c r="KTY159" s="532"/>
      <c r="KTZ159" s="533"/>
      <c r="KUA159" s="533"/>
      <c r="KUB159" s="533"/>
      <c r="KUC159" s="533"/>
      <c r="KUD159" s="533"/>
      <c r="KUE159" s="532"/>
      <c r="KUF159" s="533"/>
      <c r="KUG159" s="533"/>
      <c r="KUH159" s="533"/>
      <c r="KUI159" s="533"/>
      <c r="KUJ159" s="533"/>
      <c r="KUK159" s="532"/>
      <c r="KUL159" s="533"/>
      <c r="KUM159" s="533"/>
      <c r="KUN159" s="533"/>
      <c r="KUO159" s="533"/>
      <c r="KUP159" s="533"/>
      <c r="KUQ159" s="532"/>
      <c r="KUR159" s="533"/>
      <c r="KUS159" s="533"/>
      <c r="KUT159" s="533"/>
      <c r="KUU159" s="533"/>
      <c r="KUV159" s="533"/>
      <c r="KUW159" s="532"/>
      <c r="KUX159" s="533"/>
      <c r="KUY159" s="533"/>
      <c r="KUZ159" s="533"/>
      <c r="KVA159" s="533"/>
      <c r="KVB159" s="533"/>
      <c r="KVC159" s="532"/>
      <c r="KVD159" s="533"/>
      <c r="KVE159" s="533"/>
      <c r="KVF159" s="533"/>
      <c r="KVG159" s="533"/>
      <c r="KVH159" s="533"/>
      <c r="KVI159" s="532"/>
      <c r="KVJ159" s="533"/>
      <c r="KVK159" s="533"/>
      <c r="KVL159" s="533"/>
      <c r="KVM159" s="533"/>
      <c r="KVN159" s="533"/>
      <c r="KVO159" s="532"/>
      <c r="KVP159" s="533"/>
      <c r="KVQ159" s="533"/>
      <c r="KVR159" s="533"/>
      <c r="KVS159" s="533"/>
      <c r="KVT159" s="533"/>
      <c r="KVU159" s="532"/>
      <c r="KVV159" s="533"/>
      <c r="KVW159" s="533"/>
      <c r="KVX159" s="533"/>
      <c r="KVY159" s="533"/>
      <c r="KVZ159" s="533"/>
      <c r="KWA159" s="532"/>
      <c r="KWB159" s="533"/>
      <c r="KWC159" s="533"/>
      <c r="KWD159" s="533"/>
      <c r="KWE159" s="533"/>
      <c r="KWF159" s="533"/>
      <c r="KWG159" s="532"/>
      <c r="KWH159" s="533"/>
      <c r="KWI159" s="533"/>
      <c r="KWJ159" s="533"/>
      <c r="KWK159" s="533"/>
      <c r="KWL159" s="533"/>
      <c r="KWM159" s="532"/>
      <c r="KWN159" s="533"/>
      <c r="KWO159" s="533"/>
      <c r="KWP159" s="533"/>
      <c r="KWQ159" s="533"/>
      <c r="KWR159" s="533"/>
      <c r="KWS159" s="532"/>
      <c r="KWT159" s="533"/>
      <c r="KWU159" s="533"/>
      <c r="KWV159" s="533"/>
      <c r="KWW159" s="533"/>
      <c r="KWX159" s="533"/>
      <c r="KWY159" s="532"/>
      <c r="KWZ159" s="533"/>
      <c r="KXA159" s="533"/>
      <c r="KXB159" s="533"/>
      <c r="KXC159" s="533"/>
      <c r="KXD159" s="533"/>
      <c r="KXE159" s="532"/>
      <c r="KXF159" s="533"/>
      <c r="KXG159" s="533"/>
      <c r="KXH159" s="533"/>
      <c r="KXI159" s="533"/>
      <c r="KXJ159" s="533"/>
      <c r="KXK159" s="532"/>
      <c r="KXL159" s="533"/>
      <c r="KXM159" s="533"/>
      <c r="KXN159" s="533"/>
      <c r="KXO159" s="533"/>
      <c r="KXP159" s="533"/>
      <c r="KXQ159" s="532"/>
      <c r="KXR159" s="533"/>
      <c r="KXS159" s="533"/>
      <c r="KXT159" s="533"/>
      <c r="KXU159" s="533"/>
      <c r="KXV159" s="533"/>
      <c r="KXW159" s="532"/>
      <c r="KXX159" s="533"/>
      <c r="KXY159" s="533"/>
      <c r="KXZ159" s="533"/>
      <c r="KYA159" s="533"/>
      <c r="KYB159" s="533"/>
      <c r="KYC159" s="532"/>
      <c r="KYD159" s="533"/>
      <c r="KYE159" s="533"/>
      <c r="KYF159" s="533"/>
      <c r="KYG159" s="533"/>
      <c r="KYH159" s="533"/>
      <c r="KYI159" s="532"/>
      <c r="KYJ159" s="533"/>
      <c r="KYK159" s="533"/>
      <c r="KYL159" s="533"/>
      <c r="KYM159" s="533"/>
      <c r="KYN159" s="533"/>
      <c r="KYO159" s="532"/>
      <c r="KYP159" s="533"/>
      <c r="KYQ159" s="533"/>
      <c r="KYR159" s="533"/>
      <c r="KYS159" s="533"/>
      <c r="KYT159" s="533"/>
      <c r="KYU159" s="532"/>
      <c r="KYV159" s="533"/>
      <c r="KYW159" s="533"/>
      <c r="KYX159" s="533"/>
      <c r="KYY159" s="533"/>
      <c r="KYZ159" s="533"/>
      <c r="KZA159" s="532"/>
      <c r="KZB159" s="533"/>
      <c r="KZC159" s="533"/>
      <c r="KZD159" s="533"/>
      <c r="KZE159" s="533"/>
      <c r="KZF159" s="533"/>
      <c r="KZG159" s="532"/>
      <c r="KZH159" s="533"/>
      <c r="KZI159" s="533"/>
      <c r="KZJ159" s="533"/>
      <c r="KZK159" s="533"/>
      <c r="KZL159" s="533"/>
      <c r="KZM159" s="532"/>
      <c r="KZN159" s="533"/>
      <c r="KZO159" s="533"/>
      <c r="KZP159" s="533"/>
      <c r="KZQ159" s="533"/>
      <c r="KZR159" s="533"/>
      <c r="KZS159" s="532"/>
      <c r="KZT159" s="533"/>
      <c r="KZU159" s="533"/>
      <c r="KZV159" s="533"/>
      <c r="KZW159" s="533"/>
      <c r="KZX159" s="533"/>
      <c r="KZY159" s="532"/>
      <c r="KZZ159" s="533"/>
      <c r="LAA159" s="533"/>
      <c r="LAB159" s="533"/>
      <c r="LAC159" s="533"/>
      <c r="LAD159" s="533"/>
      <c r="LAE159" s="532"/>
      <c r="LAF159" s="533"/>
      <c r="LAG159" s="533"/>
      <c r="LAH159" s="533"/>
      <c r="LAI159" s="533"/>
      <c r="LAJ159" s="533"/>
      <c r="LAK159" s="532"/>
      <c r="LAL159" s="533"/>
      <c r="LAM159" s="533"/>
      <c r="LAN159" s="533"/>
      <c r="LAO159" s="533"/>
      <c r="LAP159" s="533"/>
      <c r="LAQ159" s="532"/>
      <c r="LAR159" s="533"/>
      <c r="LAS159" s="533"/>
      <c r="LAT159" s="533"/>
      <c r="LAU159" s="533"/>
      <c r="LAV159" s="533"/>
      <c r="LAW159" s="532"/>
      <c r="LAX159" s="533"/>
      <c r="LAY159" s="533"/>
      <c r="LAZ159" s="533"/>
      <c r="LBA159" s="533"/>
      <c r="LBB159" s="533"/>
      <c r="LBC159" s="532"/>
      <c r="LBD159" s="533"/>
      <c r="LBE159" s="533"/>
      <c r="LBF159" s="533"/>
      <c r="LBG159" s="533"/>
      <c r="LBH159" s="533"/>
      <c r="LBI159" s="532"/>
      <c r="LBJ159" s="533"/>
      <c r="LBK159" s="533"/>
      <c r="LBL159" s="533"/>
      <c r="LBM159" s="533"/>
      <c r="LBN159" s="533"/>
      <c r="LBO159" s="532"/>
      <c r="LBP159" s="533"/>
      <c r="LBQ159" s="533"/>
      <c r="LBR159" s="533"/>
      <c r="LBS159" s="533"/>
      <c r="LBT159" s="533"/>
      <c r="LBU159" s="532"/>
      <c r="LBV159" s="533"/>
      <c r="LBW159" s="533"/>
      <c r="LBX159" s="533"/>
      <c r="LBY159" s="533"/>
      <c r="LBZ159" s="533"/>
      <c r="LCA159" s="532"/>
      <c r="LCB159" s="533"/>
      <c r="LCC159" s="533"/>
      <c r="LCD159" s="533"/>
      <c r="LCE159" s="533"/>
      <c r="LCF159" s="533"/>
      <c r="LCG159" s="532"/>
      <c r="LCH159" s="533"/>
      <c r="LCI159" s="533"/>
      <c r="LCJ159" s="533"/>
      <c r="LCK159" s="533"/>
      <c r="LCL159" s="533"/>
      <c r="LCM159" s="532"/>
      <c r="LCN159" s="533"/>
      <c r="LCO159" s="533"/>
      <c r="LCP159" s="533"/>
      <c r="LCQ159" s="533"/>
      <c r="LCR159" s="533"/>
      <c r="LCS159" s="532"/>
      <c r="LCT159" s="533"/>
      <c r="LCU159" s="533"/>
      <c r="LCV159" s="533"/>
      <c r="LCW159" s="533"/>
      <c r="LCX159" s="533"/>
      <c r="LCY159" s="532"/>
      <c r="LCZ159" s="533"/>
      <c r="LDA159" s="533"/>
      <c r="LDB159" s="533"/>
      <c r="LDC159" s="533"/>
      <c r="LDD159" s="533"/>
      <c r="LDE159" s="532"/>
      <c r="LDF159" s="533"/>
      <c r="LDG159" s="533"/>
      <c r="LDH159" s="533"/>
      <c r="LDI159" s="533"/>
      <c r="LDJ159" s="533"/>
      <c r="LDK159" s="532"/>
      <c r="LDL159" s="533"/>
      <c r="LDM159" s="533"/>
      <c r="LDN159" s="533"/>
      <c r="LDO159" s="533"/>
      <c r="LDP159" s="533"/>
      <c r="LDQ159" s="532"/>
      <c r="LDR159" s="533"/>
      <c r="LDS159" s="533"/>
      <c r="LDT159" s="533"/>
      <c r="LDU159" s="533"/>
      <c r="LDV159" s="533"/>
      <c r="LDW159" s="532"/>
      <c r="LDX159" s="533"/>
      <c r="LDY159" s="533"/>
      <c r="LDZ159" s="533"/>
      <c r="LEA159" s="533"/>
      <c r="LEB159" s="533"/>
      <c r="LEC159" s="532"/>
      <c r="LED159" s="533"/>
      <c r="LEE159" s="533"/>
      <c r="LEF159" s="533"/>
      <c r="LEG159" s="533"/>
      <c r="LEH159" s="533"/>
      <c r="LEI159" s="532"/>
      <c r="LEJ159" s="533"/>
      <c r="LEK159" s="533"/>
      <c r="LEL159" s="533"/>
      <c r="LEM159" s="533"/>
      <c r="LEN159" s="533"/>
      <c r="LEO159" s="532"/>
      <c r="LEP159" s="533"/>
      <c r="LEQ159" s="533"/>
      <c r="LER159" s="533"/>
      <c r="LES159" s="533"/>
      <c r="LET159" s="533"/>
      <c r="LEU159" s="532"/>
      <c r="LEV159" s="533"/>
      <c r="LEW159" s="533"/>
      <c r="LEX159" s="533"/>
      <c r="LEY159" s="533"/>
      <c r="LEZ159" s="533"/>
      <c r="LFA159" s="532"/>
      <c r="LFB159" s="533"/>
      <c r="LFC159" s="533"/>
      <c r="LFD159" s="533"/>
      <c r="LFE159" s="533"/>
      <c r="LFF159" s="533"/>
      <c r="LFG159" s="532"/>
      <c r="LFH159" s="533"/>
      <c r="LFI159" s="533"/>
      <c r="LFJ159" s="533"/>
      <c r="LFK159" s="533"/>
      <c r="LFL159" s="533"/>
      <c r="LFM159" s="532"/>
      <c r="LFN159" s="533"/>
      <c r="LFO159" s="533"/>
      <c r="LFP159" s="533"/>
      <c r="LFQ159" s="533"/>
      <c r="LFR159" s="533"/>
      <c r="LFS159" s="532"/>
      <c r="LFT159" s="533"/>
      <c r="LFU159" s="533"/>
      <c r="LFV159" s="533"/>
      <c r="LFW159" s="533"/>
      <c r="LFX159" s="533"/>
      <c r="LFY159" s="532"/>
      <c r="LFZ159" s="533"/>
      <c r="LGA159" s="533"/>
      <c r="LGB159" s="533"/>
      <c r="LGC159" s="533"/>
      <c r="LGD159" s="533"/>
      <c r="LGE159" s="532"/>
      <c r="LGF159" s="533"/>
      <c r="LGG159" s="533"/>
      <c r="LGH159" s="533"/>
      <c r="LGI159" s="533"/>
      <c r="LGJ159" s="533"/>
      <c r="LGK159" s="532"/>
      <c r="LGL159" s="533"/>
      <c r="LGM159" s="533"/>
      <c r="LGN159" s="533"/>
      <c r="LGO159" s="533"/>
      <c r="LGP159" s="533"/>
      <c r="LGQ159" s="532"/>
      <c r="LGR159" s="533"/>
      <c r="LGS159" s="533"/>
      <c r="LGT159" s="533"/>
      <c r="LGU159" s="533"/>
      <c r="LGV159" s="533"/>
      <c r="LGW159" s="532"/>
      <c r="LGX159" s="533"/>
      <c r="LGY159" s="533"/>
      <c r="LGZ159" s="533"/>
      <c r="LHA159" s="533"/>
      <c r="LHB159" s="533"/>
      <c r="LHC159" s="532"/>
      <c r="LHD159" s="533"/>
      <c r="LHE159" s="533"/>
      <c r="LHF159" s="533"/>
      <c r="LHG159" s="533"/>
      <c r="LHH159" s="533"/>
      <c r="LHI159" s="532"/>
      <c r="LHJ159" s="533"/>
      <c r="LHK159" s="533"/>
      <c r="LHL159" s="533"/>
      <c r="LHM159" s="533"/>
      <c r="LHN159" s="533"/>
      <c r="LHO159" s="532"/>
      <c r="LHP159" s="533"/>
      <c r="LHQ159" s="533"/>
      <c r="LHR159" s="533"/>
      <c r="LHS159" s="533"/>
      <c r="LHT159" s="533"/>
      <c r="LHU159" s="532"/>
      <c r="LHV159" s="533"/>
      <c r="LHW159" s="533"/>
      <c r="LHX159" s="533"/>
      <c r="LHY159" s="533"/>
      <c r="LHZ159" s="533"/>
      <c r="LIA159" s="532"/>
      <c r="LIB159" s="533"/>
      <c r="LIC159" s="533"/>
      <c r="LID159" s="533"/>
      <c r="LIE159" s="533"/>
      <c r="LIF159" s="533"/>
      <c r="LIG159" s="532"/>
      <c r="LIH159" s="533"/>
      <c r="LII159" s="533"/>
      <c r="LIJ159" s="533"/>
      <c r="LIK159" s="533"/>
      <c r="LIL159" s="533"/>
      <c r="LIM159" s="532"/>
      <c r="LIN159" s="533"/>
      <c r="LIO159" s="533"/>
      <c r="LIP159" s="533"/>
      <c r="LIQ159" s="533"/>
      <c r="LIR159" s="533"/>
      <c r="LIS159" s="532"/>
      <c r="LIT159" s="533"/>
      <c r="LIU159" s="533"/>
      <c r="LIV159" s="533"/>
      <c r="LIW159" s="533"/>
      <c r="LIX159" s="533"/>
      <c r="LIY159" s="532"/>
      <c r="LIZ159" s="533"/>
      <c r="LJA159" s="533"/>
      <c r="LJB159" s="533"/>
      <c r="LJC159" s="533"/>
      <c r="LJD159" s="533"/>
      <c r="LJE159" s="532"/>
      <c r="LJF159" s="533"/>
      <c r="LJG159" s="533"/>
      <c r="LJH159" s="533"/>
      <c r="LJI159" s="533"/>
      <c r="LJJ159" s="533"/>
      <c r="LJK159" s="532"/>
      <c r="LJL159" s="533"/>
      <c r="LJM159" s="533"/>
      <c r="LJN159" s="533"/>
      <c r="LJO159" s="533"/>
      <c r="LJP159" s="533"/>
      <c r="LJQ159" s="532"/>
      <c r="LJR159" s="533"/>
      <c r="LJS159" s="533"/>
      <c r="LJT159" s="533"/>
      <c r="LJU159" s="533"/>
      <c r="LJV159" s="533"/>
      <c r="LJW159" s="532"/>
      <c r="LJX159" s="533"/>
      <c r="LJY159" s="533"/>
      <c r="LJZ159" s="533"/>
      <c r="LKA159" s="533"/>
      <c r="LKB159" s="533"/>
      <c r="LKC159" s="532"/>
      <c r="LKD159" s="533"/>
      <c r="LKE159" s="533"/>
      <c r="LKF159" s="533"/>
      <c r="LKG159" s="533"/>
      <c r="LKH159" s="533"/>
      <c r="LKI159" s="532"/>
      <c r="LKJ159" s="533"/>
      <c r="LKK159" s="533"/>
      <c r="LKL159" s="533"/>
      <c r="LKM159" s="533"/>
      <c r="LKN159" s="533"/>
      <c r="LKO159" s="532"/>
      <c r="LKP159" s="533"/>
      <c r="LKQ159" s="533"/>
      <c r="LKR159" s="533"/>
      <c r="LKS159" s="533"/>
      <c r="LKT159" s="533"/>
      <c r="LKU159" s="532"/>
      <c r="LKV159" s="533"/>
      <c r="LKW159" s="533"/>
      <c r="LKX159" s="533"/>
      <c r="LKY159" s="533"/>
      <c r="LKZ159" s="533"/>
      <c r="LLA159" s="532"/>
      <c r="LLB159" s="533"/>
      <c r="LLC159" s="533"/>
      <c r="LLD159" s="533"/>
      <c r="LLE159" s="533"/>
      <c r="LLF159" s="533"/>
      <c r="LLG159" s="532"/>
      <c r="LLH159" s="533"/>
      <c r="LLI159" s="533"/>
      <c r="LLJ159" s="533"/>
      <c r="LLK159" s="533"/>
      <c r="LLL159" s="533"/>
      <c r="LLM159" s="532"/>
      <c r="LLN159" s="533"/>
      <c r="LLO159" s="533"/>
      <c r="LLP159" s="533"/>
      <c r="LLQ159" s="533"/>
      <c r="LLR159" s="533"/>
      <c r="LLS159" s="532"/>
      <c r="LLT159" s="533"/>
      <c r="LLU159" s="533"/>
      <c r="LLV159" s="533"/>
      <c r="LLW159" s="533"/>
      <c r="LLX159" s="533"/>
      <c r="LLY159" s="532"/>
      <c r="LLZ159" s="533"/>
      <c r="LMA159" s="533"/>
      <c r="LMB159" s="533"/>
      <c r="LMC159" s="533"/>
      <c r="LMD159" s="533"/>
      <c r="LME159" s="532"/>
      <c r="LMF159" s="533"/>
      <c r="LMG159" s="533"/>
      <c r="LMH159" s="533"/>
      <c r="LMI159" s="533"/>
      <c r="LMJ159" s="533"/>
      <c r="LMK159" s="532"/>
      <c r="LML159" s="533"/>
      <c r="LMM159" s="533"/>
      <c r="LMN159" s="533"/>
      <c r="LMO159" s="533"/>
      <c r="LMP159" s="533"/>
      <c r="LMQ159" s="532"/>
      <c r="LMR159" s="533"/>
      <c r="LMS159" s="533"/>
      <c r="LMT159" s="533"/>
      <c r="LMU159" s="533"/>
      <c r="LMV159" s="533"/>
      <c r="LMW159" s="532"/>
      <c r="LMX159" s="533"/>
      <c r="LMY159" s="533"/>
      <c r="LMZ159" s="533"/>
      <c r="LNA159" s="533"/>
      <c r="LNB159" s="533"/>
      <c r="LNC159" s="532"/>
      <c r="LND159" s="533"/>
      <c r="LNE159" s="533"/>
      <c r="LNF159" s="533"/>
      <c r="LNG159" s="533"/>
      <c r="LNH159" s="533"/>
      <c r="LNI159" s="532"/>
      <c r="LNJ159" s="533"/>
      <c r="LNK159" s="533"/>
      <c r="LNL159" s="533"/>
      <c r="LNM159" s="533"/>
      <c r="LNN159" s="533"/>
      <c r="LNO159" s="532"/>
      <c r="LNP159" s="533"/>
      <c r="LNQ159" s="533"/>
      <c r="LNR159" s="533"/>
      <c r="LNS159" s="533"/>
      <c r="LNT159" s="533"/>
      <c r="LNU159" s="532"/>
      <c r="LNV159" s="533"/>
      <c r="LNW159" s="533"/>
      <c r="LNX159" s="533"/>
      <c r="LNY159" s="533"/>
      <c r="LNZ159" s="533"/>
      <c r="LOA159" s="532"/>
      <c r="LOB159" s="533"/>
      <c r="LOC159" s="533"/>
      <c r="LOD159" s="533"/>
      <c r="LOE159" s="533"/>
      <c r="LOF159" s="533"/>
      <c r="LOG159" s="532"/>
      <c r="LOH159" s="533"/>
      <c r="LOI159" s="533"/>
      <c r="LOJ159" s="533"/>
      <c r="LOK159" s="533"/>
      <c r="LOL159" s="533"/>
      <c r="LOM159" s="532"/>
      <c r="LON159" s="533"/>
      <c r="LOO159" s="533"/>
      <c r="LOP159" s="533"/>
      <c r="LOQ159" s="533"/>
      <c r="LOR159" s="533"/>
      <c r="LOS159" s="532"/>
      <c r="LOT159" s="533"/>
      <c r="LOU159" s="533"/>
      <c r="LOV159" s="533"/>
      <c r="LOW159" s="533"/>
      <c r="LOX159" s="533"/>
      <c r="LOY159" s="532"/>
      <c r="LOZ159" s="533"/>
      <c r="LPA159" s="533"/>
      <c r="LPB159" s="533"/>
      <c r="LPC159" s="533"/>
      <c r="LPD159" s="533"/>
      <c r="LPE159" s="532"/>
      <c r="LPF159" s="533"/>
      <c r="LPG159" s="533"/>
      <c r="LPH159" s="533"/>
      <c r="LPI159" s="533"/>
      <c r="LPJ159" s="533"/>
      <c r="LPK159" s="532"/>
      <c r="LPL159" s="533"/>
      <c r="LPM159" s="533"/>
      <c r="LPN159" s="533"/>
      <c r="LPO159" s="533"/>
      <c r="LPP159" s="533"/>
      <c r="LPQ159" s="532"/>
      <c r="LPR159" s="533"/>
      <c r="LPS159" s="533"/>
      <c r="LPT159" s="533"/>
      <c r="LPU159" s="533"/>
      <c r="LPV159" s="533"/>
      <c r="LPW159" s="532"/>
      <c r="LPX159" s="533"/>
      <c r="LPY159" s="533"/>
      <c r="LPZ159" s="533"/>
      <c r="LQA159" s="533"/>
      <c r="LQB159" s="533"/>
      <c r="LQC159" s="532"/>
      <c r="LQD159" s="533"/>
      <c r="LQE159" s="533"/>
      <c r="LQF159" s="533"/>
      <c r="LQG159" s="533"/>
      <c r="LQH159" s="533"/>
      <c r="LQI159" s="532"/>
      <c r="LQJ159" s="533"/>
      <c r="LQK159" s="533"/>
      <c r="LQL159" s="533"/>
      <c r="LQM159" s="533"/>
      <c r="LQN159" s="533"/>
      <c r="LQO159" s="532"/>
      <c r="LQP159" s="533"/>
      <c r="LQQ159" s="533"/>
      <c r="LQR159" s="533"/>
      <c r="LQS159" s="533"/>
      <c r="LQT159" s="533"/>
      <c r="LQU159" s="532"/>
      <c r="LQV159" s="533"/>
      <c r="LQW159" s="533"/>
      <c r="LQX159" s="533"/>
      <c r="LQY159" s="533"/>
      <c r="LQZ159" s="533"/>
      <c r="LRA159" s="532"/>
      <c r="LRB159" s="533"/>
      <c r="LRC159" s="533"/>
      <c r="LRD159" s="533"/>
      <c r="LRE159" s="533"/>
      <c r="LRF159" s="533"/>
      <c r="LRG159" s="532"/>
      <c r="LRH159" s="533"/>
      <c r="LRI159" s="533"/>
      <c r="LRJ159" s="533"/>
      <c r="LRK159" s="533"/>
      <c r="LRL159" s="533"/>
      <c r="LRM159" s="532"/>
      <c r="LRN159" s="533"/>
      <c r="LRO159" s="533"/>
      <c r="LRP159" s="533"/>
      <c r="LRQ159" s="533"/>
      <c r="LRR159" s="533"/>
      <c r="LRS159" s="532"/>
      <c r="LRT159" s="533"/>
      <c r="LRU159" s="533"/>
      <c r="LRV159" s="533"/>
      <c r="LRW159" s="533"/>
      <c r="LRX159" s="533"/>
      <c r="LRY159" s="532"/>
      <c r="LRZ159" s="533"/>
      <c r="LSA159" s="533"/>
      <c r="LSB159" s="533"/>
      <c r="LSC159" s="533"/>
      <c r="LSD159" s="533"/>
      <c r="LSE159" s="532"/>
      <c r="LSF159" s="533"/>
      <c r="LSG159" s="533"/>
      <c r="LSH159" s="533"/>
      <c r="LSI159" s="533"/>
      <c r="LSJ159" s="533"/>
      <c r="LSK159" s="532"/>
      <c r="LSL159" s="533"/>
      <c r="LSM159" s="533"/>
      <c r="LSN159" s="533"/>
      <c r="LSO159" s="533"/>
      <c r="LSP159" s="533"/>
      <c r="LSQ159" s="532"/>
      <c r="LSR159" s="533"/>
      <c r="LSS159" s="533"/>
      <c r="LST159" s="533"/>
      <c r="LSU159" s="533"/>
      <c r="LSV159" s="533"/>
      <c r="LSW159" s="532"/>
      <c r="LSX159" s="533"/>
      <c r="LSY159" s="533"/>
      <c r="LSZ159" s="533"/>
      <c r="LTA159" s="533"/>
      <c r="LTB159" s="533"/>
      <c r="LTC159" s="532"/>
      <c r="LTD159" s="533"/>
      <c r="LTE159" s="533"/>
      <c r="LTF159" s="533"/>
      <c r="LTG159" s="533"/>
      <c r="LTH159" s="533"/>
      <c r="LTI159" s="532"/>
      <c r="LTJ159" s="533"/>
      <c r="LTK159" s="533"/>
      <c r="LTL159" s="533"/>
      <c r="LTM159" s="533"/>
      <c r="LTN159" s="533"/>
      <c r="LTO159" s="532"/>
      <c r="LTP159" s="533"/>
      <c r="LTQ159" s="533"/>
      <c r="LTR159" s="533"/>
      <c r="LTS159" s="533"/>
      <c r="LTT159" s="533"/>
      <c r="LTU159" s="532"/>
      <c r="LTV159" s="533"/>
      <c r="LTW159" s="533"/>
      <c r="LTX159" s="533"/>
      <c r="LTY159" s="533"/>
      <c r="LTZ159" s="533"/>
      <c r="LUA159" s="532"/>
      <c r="LUB159" s="533"/>
      <c r="LUC159" s="533"/>
      <c r="LUD159" s="533"/>
      <c r="LUE159" s="533"/>
      <c r="LUF159" s="533"/>
      <c r="LUG159" s="532"/>
      <c r="LUH159" s="533"/>
      <c r="LUI159" s="533"/>
      <c r="LUJ159" s="533"/>
      <c r="LUK159" s="533"/>
      <c r="LUL159" s="533"/>
      <c r="LUM159" s="532"/>
      <c r="LUN159" s="533"/>
      <c r="LUO159" s="533"/>
      <c r="LUP159" s="533"/>
      <c r="LUQ159" s="533"/>
      <c r="LUR159" s="533"/>
      <c r="LUS159" s="532"/>
      <c r="LUT159" s="533"/>
      <c r="LUU159" s="533"/>
      <c r="LUV159" s="533"/>
      <c r="LUW159" s="533"/>
      <c r="LUX159" s="533"/>
      <c r="LUY159" s="532"/>
      <c r="LUZ159" s="533"/>
      <c r="LVA159" s="533"/>
      <c r="LVB159" s="533"/>
      <c r="LVC159" s="533"/>
      <c r="LVD159" s="533"/>
      <c r="LVE159" s="532"/>
      <c r="LVF159" s="533"/>
      <c r="LVG159" s="533"/>
      <c r="LVH159" s="533"/>
      <c r="LVI159" s="533"/>
      <c r="LVJ159" s="533"/>
      <c r="LVK159" s="532"/>
      <c r="LVL159" s="533"/>
      <c r="LVM159" s="533"/>
      <c r="LVN159" s="533"/>
      <c r="LVO159" s="533"/>
      <c r="LVP159" s="533"/>
      <c r="LVQ159" s="532"/>
      <c r="LVR159" s="533"/>
      <c r="LVS159" s="533"/>
      <c r="LVT159" s="533"/>
      <c r="LVU159" s="533"/>
      <c r="LVV159" s="533"/>
      <c r="LVW159" s="532"/>
      <c r="LVX159" s="533"/>
      <c r="LVY159" s="533"/>
      <c r="LVZ159" s="533"/>
      <c r="LWA159" s="533"/>
      <c r="LWB159" s="533"/>
      <c r="LWC159" s="532"/>
      <c r="LWD159" s="533"/>
      <c r="LWE159" s="533"/>
      <c r="LWF159" s="533"/>
      <c r="LWG159" s="533"/>
      <c r="LWH159" s="533"/>
      <c r="LWI159" s="532"/>
      <c r="LWJ159" s="533"/>
      <c r="LWK159" s="533"/>
      <c r="LWL159" s="533"/>
      <c r="LWM159" s="533"/>
      <c r="LWN159" s="533"/>
      <c r="LWO159" s="532"/>
      <c r="LWP159" s="533"/>
      <c r="LWQ159" s="533"/>
      <c r="LWR159" s="533"/>
      <c r="LWS159" s="533"/>
      <c r="LWT159" s="533"/>
      <c r="LWU159" s="532"/>
      <c r="LWV159" s="533"/>
      <c r="LWW159" s="533"/>
      <c r="LWX159" s="533"/>
      <c r="LWY159" s="533"/>
      <c r="LWZ159" s="533"/>
      <c r="LXA159" s="532"/>
      <c r="LXB159" s="533"/>
      <c r="LXC159" s="533"/>
      <c r="LXD159" s="533"/>
      <c r="LXE159" s="533"/>
      <c r="LXF159" s="533"/>
      <c r="LXG159" s="532"/>
      <c r="LXH159" s="533"/>
      <c r="LXI159" s="533"/>
      <c r="LXJ159" s="533"/>
      <c r="LXK159" s="533"/>
      <c r="LXL159" s="533"/>
      <c r="LXM159" s="532"/>
      <c r="LXN159" s="533"/>
      <c r="LXO159" s="533"/>
      <c r="LXP159" s="533"/>
      <c r="LXQ159" s="533"/>
      <c r="LXR159" s="533"/>
      <c r="LXS159" s="532"/>
      <c r="LXT159" s="533"/>
      <c r="LXU159" s="533"/>
      <c r="LXV159" s="533"/>
      <c r="LXW159" s="533"/>
      <c r="LXX159" s="533"/>
      <c r="LXY159" s="532"/>
      <c r="LXZ159" s="533"/>
      <c r="LYA159" s="533"/>
      <c r="LYB159" s="533"/>
      <c r="LYC159" s="533"/>
      <c r="LYD159" s="533"/>
      <c r="LYE159" s="532"/>
      <c r="LYF159" s="533"/>
      <c r="LYG159" s="533"/>
      <c r="LYH159" s="533"/>
      <c r="LYI159" s="533"/>
      <c r="LYJ159" s="533"/>
      <c r="LYK159" s="532"/>
      <c r="LYL159" s="533"/>
      <c r="LYM159" s="533"/>
      <c r="LYN159" s="533"/>
      <c r="LYO159" s="533"/>
      <c r="LYP159" s="533"/>
      <c r="LYQ159" s="532"/>
      <c r="LYR159" s="533"/>
      <c r="LYS159" s="533"/>
      <c r="LYT159" s="533"/>
      <c r="LYU159" s="533"/>
      <c r="LYV159" s="533"/>
      <c r="LYW159" s="532"/>
      <c r="LYX159" s="533"/>
      <c r="LYY159" s="533"/>
      <c r="LYZ159" s="533"/>
      <c r="LZA159" s="533"/>
      <c r="LZB159" s="533"/>
      <c r="LZC159" s="532"/>
      <c r="LZD159" s="533"/>
      <c r="LZE159" s="533"/>
      <c r="LZF159" s="533"/>
      <c r="LZG159" s="533"/>
      <c r="LZH159" s="533"/>
      <c r="LZI159" s="532"/>
      <c r="LZJ159" s="533"/>
      <c r="LZK159" s="533"/>
      <c r="LZL159" s="533"/>
      <c r="LZM159" s="533"/>
      <c r="LZN159" s="533"/>
      <c r="LZO159" s="532"/>
      <c r="LZP159" s="533"/>
      <c r="LZQ159" s="533"/>
      <c r="LZR159" s="533"/>
      <c r="LZS159" s="533"/>
      <c r="LZT159" s="533"/>
      <c r="LZU159" s="532"/>
      <c r="LZV159" s="533"/>
      <c r="LZW159" s="533"/>
      <c r="LZX159" s="533"/>
      <c r="LZY159" s="533"/>
      <c r="LZZ159" s="533"/>
      <c r="MAA159" s="532"/>
      <c r="MAB159" s="533"/>
      <c r="MAC159" s="533"/>
      <c r="MAD159" s="533"/>
      <c r="MAE159" s="533"/>
      <c r="MAF159" s="533"/>
      <c r="MAG159" s="532"/>
      <c r="MAH159" s="533"/>
      <c r="MAI159" s="533"/>
      <c r="MAJ159" s="533"/>
      <c r="MAK159" s="533"/>
      <c r="MAL159" s="533"/>
      <c r="MAM159" s="532"/>
      <c r="MAN159" s="533"/>
      <c r="MAO159" s="533"/>
      <c r="MAP159" s="533"/>
      <c r="MAQ159" s="533"/>
      <c r="MAR159" s="533"/>
      <c r="MAS159" s="532"/>
      <c r="MAT159" s="533"/>
      <c r="MAU159" s="533"/>
      <c r="MAV159" s="533"/>
      <c r="MAW159" s="533"/>
      <c r="MAX159" s="533"/>
      <c r="MAY159" s="532"/>
      <c r="MAZ159" s="533"/>
      <c r="MBA159" s="533"/>
      <c r="MBB159" s="533"/>
      <c r="MBC159" s="533"/>
      <c r="MBD159" s="533"/>
      <c r="MBE159" s="532"/>
      <c r="MBF159" s="533"/>
      <c r="MBG159" s="533"/>
      <c r="MBH159" s="533"/>
      <c r="MBI159" s="533"/>
      <c r="MBJ159" s="533"/>
      <c r="MBK159" s="532"/>
      <c r="MBL159" s="533"/>
      <c r="MBM159" s="533"/>
      <c r="MBN159" s="533"/>
      <c r="MBO159" s="533"/>
      <c r="MBP159" s="533"/>
      <c r="MBQ159" s="532"/>
      <c r="MBR159" s="533"/>
      <c r="MBS159" s="533"/>
      <c r="MBT159" s="533"/>
      <c r="MBU159" s="533"/>
      <c r="MBV159" s="533"/>
      <c r="MBW159" s="532"/>
      <c r="MBX159" s="533"/>
      <c r="MBY159" s="533"/>
      <c r="MBZ159" s="533"/>
      <c r="MCA159" s="533"/>
      <c r="MCB159" s="533"/>
      <c r="MCC159" s="532"/>
      <c r="MCD159" s="533"/>
      <c r="MCE159" s="533"/>
      <c r="MCF159" s="533"/>
      <c r="MCG159" s="533"/>
      <c r="MCH159" s="533"/>
      <c r="MCI159" s="532"/>
      <c r="MCJ159" s="533"/>
      <c r="MCK159" s="533"/>
      <c r="MCL159" s="533"/>
      <c r="MCM159" s="533"/>
      <c r="MCN159" s="533"/>
      <c r="MCO159" s="532"/>
      <c r="MCP159" s="533"/>
      <c r="MCQ159" s="533"/>
      <c r="MCR159" s="533"/>
      <c r="MCS159" s="533"/>
      <c r="MCT159" s="533"/>
      <c r="MCU159" s="532"/>
      <c r="MCV159" s="533"/>
      <c r="MCW159" s="533"/>
      <c r="MCX159" s="533"/>
      <c r="MCY159" s="533"/>
      <c r="MCZ159" s="533"/>
      <c r="MDA159" s="532"/>
      <c r="MDB159" s="533"/>
      <c r="MDC159" s="533"/>
      <c r="MDD159" s="533"/>
      <c r="MDE159" s="533"/>
      <c r="MDF159" s="533"/>
      <c r="MDG159" s="532"/>
      <c r="MDH159" s="533"/>
      <c r="MDI159" s="533"/>
      <c r="MDJ159" s="533"/>
      <c r="MDK159" s="533"/>
      <c r="MDL159" s="533"/>
      <c r="MDM159" s="532"/>
      <c r="MDN159" s="533"/>
      <c r="MDO159" s="533"/>
      <c r="MDP159" s="533"/>
      <c r="MDQ159" s="533"/>
      <c r="MDR159" s="533"/>
      <c r="MDS159" s="532"/>
      <c r="MDT159" s="533"/>
      <c r="MDU159" s="533"/>
      <c r="MDV159" s="533"/>
      <c r="MDW159" s="533"/>
      <c r="MDX159" s="533"/>
      <c r="MDY159" s="532"/>
      <c r="MDZ159" s="533"/>
      <c r="MEA159" s="533"/>
      <c r="MEB159" s="533"/>
      <c r="MEC159" s="533"/>
      <c r="MED159" s="533"/>
      <c r="MEE159" s="532"/>
      <c r="MEF159" s="533"/>
      <c r="MEG159" s="533"/>
      <c r="MEH159" s="533"/>
      <c r="MEI159" s="533"/>
      <c r="MEJ159" s="533"/>
      <c r="MEK159" s="532"/>
      <c r="MEL159" s="533"/>
      <c r="MEM159" s="533"/>
      <c r="MEN159" s="533"/>
      <c r="MEO159" s="533"/>
      <c r="MEP159" s="533"/>
      <c r="MEQ159" s="532"/>
      <c r="MER159" s="533"/>
      <c r="MES159" s="533"/>
      <c r="MET159" s="533"/>
      <c r="MEU159" s="533"/>
      <c r="MEV159" s="533"/>
      <c r="MEW159" s="532"/>
      <c r="MEX159" s="533"/>
      <c r="MEY159" s="533"/>
      <c r="MEZ159" s="533"/>
      <c r="MFA159" s="533"/>
      <c r="MFB159" s="533"/>
      <c r="MFC159" s="532"/>
      <c r="MFD159" s="533"/>
      <c r="MFE159" s="533"/>
      <c r="MFF159" s="533"/>
      <c r="MFG159" s="533"/>
      <c r="MFH159" s="533"/>
      <c r="MFI159" s="532"/>
      <c r="MFJ159" s="533"/>
      <c r="MFK159" s="533"/>
      <c r="MFL159" s="533"/>
      <c r="MFM159" s="533"/>
      <c r="MFN159" s="533"/>
      <c r="MFO159" s="532"/>
      <c r="MFP159" s="533"/>
      <c r="MFQ159" s="533"/>
      <c r="MFR159" s="533"/>
      <c r="MFS159" s="533"/>
      <c r="MFT159" s="533"/>
      <c r="MFU159" s="532"/>
      <c r="MFV159" s="533"/>
      <c r="MFW159" s="533"/>
      <c r="MFX159" s="533"/>
      <c r="MFY159" s="533"/>
      <c r="MFZ159" s="533"/>
      <c r="MGA159" s="532"/>
      <c r="MGB159" s="533"/>
      <c r="MGC159" s="533"/>
      <c r="MGD159" s="533"/>
      <c r="MGE159" s="533"/>
      <c r="MGF159" s="533"/>
      <c r="MGG159" s="532"/>
      <c r="MGH159" s="533"/>
      <c r="MGI159" s="533"/>
      <c r="MGJ159" s="533"/>
      <c r="MGK159" s="533"/>
      <c r="MGL159" s="533"/>
      <c r="MGM159" s="532"/>
      <c r="MGN159" s="533"/>
      <c r="MGO159" s="533"/>
      <c r="MGP159" s="533"/>
      <c r="MGQ159" s="533"/>
      <c r="MGR159" s="533"/>
      <c r="MGS159" s="532"/>
      <c r="MGT159" s="533"/>
      <c r="MGU159" s="533"/>
      <c r="MGV159" s="533"/>
      <c r="MGW159" s="533"/>
      <c r="MGX159" s="533"/>
      <c r="MGY159" s="532"/>
      <c r="MGZ159" s="533"/>
      <c r="MHA159" s="533"/>
      <c r="MHB159" s="533"/>
      <c r="MHC159" s="533"/>
      <c r="MHD159" s="533"/>
      <c r="MHE159" s="532"/>
      <c r="MHF159" s="533"/>
      <c r="MHG159" s="533"/>
      <c r="MHH159" s="533"/>
      <c r="MHI159" s="533"/>
      <c r="MHJ159" s="533"/>
      <c r="MHK159" s="532"/>
      <c r="MHL159" s="533"/>
      <c r="MHM159" s="533"/>
      <c r="MHN159" s="533"/>
      <c r="MHO159" s="533"/>
      <c r="MHP159" s="533"/>
      <c r="MHQ159" s="532"/>
      <c r="MHR159" s="533"/>
      <c r="MHS159" s="533"/>
      <c r="MHT159" s="533"/>
      <c r="MHU159" s="533"/>
      <c r="MHV159" s="533"/>
      <c r="MHW159" s="532"/>
      <c r="MHX159" s="533"/>
      <c r="MHY159" s="533"/>
      <c r="MHZ159" s="533"/>
      <c r="MIA159" s="533"/>
      <c r="MIB159" s="533"/>
      <c r="MIC159" s="532"/>
      <c r="MID159" s="533"/>
      <c r="MIE159" s="533"/>
      <c r="MIF159" s="533"/>
      <c r="MIG159" s="533"/>
      <c r="MIH159" s="533"/>
      <c r="MII159" s="532"/>
      <c r="MIJ159" s="533"/>
      <c r="MIK159" s="533"/>
      <c r="MIL159" s="533"/>
      <c r="MIM159" s="533"/>
      <c r="MIN159" s="533"/>
      <c r="MIO159" s="532"/>
      <c r="MIP159" s="533"/>
      <c r="MIQ159" s="533"/>
      <c r="MIR159" s="533"/>
      <c r="MIS159" s="533"/>
      <c r="MIT159" s="533"/>
      <c r="MIU159" s="532"/>
      <c r="MIV159" s="533"/>
      <c r="MIW159" s="533"/>
      <c r="MIX159" s="533"/>
      <c r="MIY159" s="533"/>
      <c r="MIZ159" s="533"/>
      <c r="MJA159" s="532"/>
      <c r="MJB159" s="533"/>
      <c r="MJC159" s="533"/>
      <c r="MJD159" s="533"/>
      <c r="MJE159" s="533"/>
      <c r="MJF159" s="533"/>
      <c r="MJG159" s="532"/>
      <c r="MJH159" s="533"/>
      <c r="MJI159" s="533"/>
      <c r="MJJ159" s="533"/>
      <c r="MJK159" s="533"/>
      <c r="MJL159" s="533"/>
      <c r="MJM159" s="532"/>
      <c r="MJN159" s="533"/>
      <c r="MJO159" s="533"/>
      <c r="MJP159" s="533"/>
      <c r="MJQ159" s="533"/>
      <c r="MJR159" s="533"/>
      <c r="MJS159" s="532"/>
      <c r="MJT159" s="533"/>
      <c r="MJU159" s="533"/>
      <c r="MJV159" s="533"/>
      <c r="MJW159" s="533"/>
      <c r="MJX159" s="533"/>
      <c r="MJY159" s="532"/>
      <c r="MJZ159" s="533"/>
      <c r="MKA159" s="533"/>
      <c r="MKB159" s="533"/>
      <c r="MKC159" s="533"/>
      <c r="MKD159" s="533"/>
      <c r="MKE159" s="532"/>
      <c r="MKF159" s="533"/>
      <c r="MKG159" s="533"/>
      <c r="MKH159" s="533"/>
      <c r="MKI159" s="533"/>
      <c r="MKJ159" s="533"/>
      <c r="MKK159" s="532"/>
      <c r="MKL159" s="533"/>
      <c r="MKM159" s="533"/>
      <c r="MKN159" s="533"/>
      <c r="MKO159" s="533"/>
      <c r="MKP159" s="533"/>
      <c r="MKQ159" s="532"/>
      <c r="MKR159" s="533"/>
      <c r="MKS159" s="533"/>
      <c r="MKT159" s="533"/>
      <c r="MKU159" s="533"/>
      <c r="MKV159" s="533"/>
      <c r="MKW159" s="532"/>
      <c r="MKX159" s="533"/>
      <c r="MKY159" s="533"/>
      <c r="MKZ159" s="533"/>
      <c r="MLA159" s="533"/>
      <c r="MLB159" s="533"/>
      <c r="MLC159" s="532"/>
      <c r="MLD159" s="533"/>
      <c r="MLE159" s="533"/>
      <c r="MLF159" s="533"/>
      <c r="MLG159" s="533"/>
      <c r="MLH159" s="533"/>
      <c r="MLI159" s="532"/>
      <c r="MLJ159" s="533"/>
      <c r="MLK159" s="533"/>
      <c r="MLL159" s="533"/>
      <c r="MLM159" s="533"/>
      <c r="MLN159" s="533"/>
      <c r="MLO159" s="532"/>
      <c r="MLP159" s="533"/>
      <c r="MLQ159" s="533"/>
      <c r="MLR159" s="533"/>
      <c r="MLS159" s="533"/>
      <c r="MLT159" s="533"/>
      <c r="MLU159" s="532"/>
      <c r="MLV159" s="533"/>
      <c r="MLW159" s="533"/>
      <c r="MLX159" s="533"/>
      <c r="MLY159" s="533"/>
      <c r="MLZ159" s="533"/>
      <c r="MMA159" s="532"/>
      <c r="MMB159" s="533"/>
      <c r="MMC159" s="533"/>
      <c r="MMD159" s="533"/>
      <c r="MME159" s="533"/>
      <c r="MMF159" s="533"/>
      <c r="MMG159" s="532"/>
      <c r="MMH159" s="533"/>
      <c r="MMI159" s="533"/>
      <c r="MMJ159" s="533"/>
      <c r="MMK159" s="533"/>
      <c r="MML159" s="533"/>
      <c r="MMM159" s="532"/>
      <c r="MMN159" s="533"/>
      <c r="MMO159" s="533"/>
      <c r="MMP159" s="533"/>
      <c r="MMQ159" s="533"/>
      <c r="MMR159" s="533"/>
      <c r="MMS159" s="532"/>
      <c r="MMT159" s="533"/>
      <c r="MMU159" s="533"/>
      <c r="MMV159" s="533"/>
      <c r="MMW159" s="533"/>
      <c r="MMX159" s="533"/>
      <c r="MMY159" s="532"/>
      <c r="MMZ159" s="533"/>
      <c r="MNA159" s="533"/>
      <c r="MNB159" s="533"/>
      <c r="MNC159" s="533"/>
      <c r="MND159" s="533"/>
      <c r="MNE159" s="532"/>
      <c r="MNF159" s="533"/>
      <c r="MNG159" s="533"/>
      <c r="MNH159" s="533"/>
      <c r="MNI159" s="533"/>
      <c r="MNJ159" s="533"/>
      <c r="MNK159" s="532"/>
      <c r="MNL159" s="533"/>
      <c r="MNM159" s="533"/>
      <c r="MNN159" s="533"/>
      <c r="MNO159" s="533"/>
      <c r="MNP159" s="533"/>
      <c r="MNQ159" s="532"/>
      <c r="MNR159" s="533"/>
      <c r="MNS159" s="533"/>
      <c r="MNT159" s="533"/>
      <c r="MNU159" s="533"/>
      <c r="MNV159" s="533"/>
      <c r="MNW159" s="532"/>
      <c r="MNX159" s="533"/>
      <c r="MNY159" s="533"/>
      <c r="MNZ159" s="533"/>
      <c r="MOA159" s="533"/>
      <c r="MOB159" s="533"/>
      <c r="MOC159" s="532"/>
      <c r="MOD159" s="533"/>
      <c r="MOE159" s="533"/>
      <c r="MOF159" s="533"/>
      <c r="MOG159" s="533"/>
      <c r="MOH159" s="533"/>
      <c r="MOI159" s="532"/>
      <c r="MOJ159" s="533"/>
      <c r="MOK159" s="533"/>
      <c r="MOL159" s="533"/>
      <c r="MOM159" s="533"/>
      <c r="MON159" s="533"/>
      <c r="MOO159" s="532"/>
      <c r="MOP159" s="533"/>
      <c r="MOQ159" s="533"/>
      <c r="MOR159" s="533"/>
      <c r="MOS159" s="533"/>
      <c r="MOT159" s="533"/>
      <c r="MOU159" s="532"/>
      <c r="MOV159" s="533"/>
      <c r="MOW159" s="533"/>
      <c r="MOX159" s="533"/>
      <c r="MOY159" s="533"/>
      <c r="MOZ159" s="533"/>
      <c r="MPA159" s="532"/>
      <c r="MPB159" s="533"/>
      <c r="MPC159" s="533"/>
      <c r="MPD159" s="533"/>
      <c r="MPE159" s="533"/>
      <c r="MPF159" s="533"/>
      <c r="MPG159" s="532"/>
      <c r="MPH159" s="533"/>
      <c r="MPI159" s="533"/>
      <c r="MPJ159" s="533"/>
      <c r="MPK159" s="533"/>
      <c r="MPL159" s="533"/>
      <c r="MPM159" s="532"/>
      <c r="MPN159" s="533"/>
      <c r="MPO159" s="533"/>
      <c r="MPP159" s="533"/>
      <c r="MPQ159" s="533"/>
      <c r="MPR159" s="533"/>
      <c r="MPS159" s="532"/>
      <c r="MPT159" s="533"/>
      <c r="MPU159" s="533"/>
      <c r="MPV159" s="533"/>
      <c r="MPW159" s="533"/>
      <c r="MPX159" s="533"/>
      <c r="MPY159" s="532"/>
      <c r="MPZ159" s="533"/>
      <c r="MQA159" s="533"/>
      <c r="MQB159" s="533"/>
      <c r="MQC159" s="533"/>
      <c r="MQD159" s="533"/>
      <c r="MQE159" s="532"/>
      <c r="MQF159" s="533"/>
      <c r="MQG159" s="533"/>
      <c r="MQH159" s="533"/>
      <c r="MQI159" s="533"/>
      <c r="MQJ159" s="533"/>
      <c r="MQK159" s="532"/>
      <c r="MQL159" s="533"/>
      <c r="MQM159" s="533"/>
      <c r="MQN159" s="533"/>
      <c r="MQO159" s="533"/>
      <c r="MQP159" s="533"/>
      <c r="MQQ159" s="532"/>
      <c r="MQR159" s="533"/>
      <c r="MQS159" s="533"/>
      <c r="MQT159" s="533"/>
      <c r="MQU159" s="533"/>
      <c r="MQV159" s="533"/>
      <c r="MQW159" s="532"/>
      <c r="MQX159" s="533"/>
      <c r="MQY159" s="533"/>
      <c r="MQZ159" s="533"/>
      <c r="MRA159" s="533"/>
      <c r="MRB159" s="533"/>
      <c r="MRC159" s="532"/>
      <c r="MRD159" s="533"/>
      <c r="MRE159" s="533"/>
      <c r="MRF159" s="533"/>
      <c r="MRG159" s="533"/>
      <c r="MRH159" s="533"/>
      <c r="MRI159" s="532"/>
      <c r="MRJ159" s="533"/>
      <c r="MRK159" s="533"/>
      <c r="MRL159" s="533"/>
      <c r="MRM159" s="533"/>
      <c r="MRN159" s="533"/>
      <c r="MRO159" s="532"/>
      <c r="MRP159" s="533"/>
      <c r="MRQ159" s="533"/>
      <c r="MRR159" s="533"/>
      <c r="MRS159" s="533"/>
      <c r="MRT159" s="533"/>
      <c r="MRU159" s="532"/>
      <c r="MRV159" s="533"/>
      <c r="MRW159" s="533"/>
      <c r="MRX159" s="533"/>
      <c r="MRY159" s="533"/>
      <c r="MRZ159" s="533"/>
      <c r="MSA159" s="532"/>
      <c r="MSB159" s="533"/>
      <c r="MSC159" s="533"/>
      <c r="MSD159" s="533"/>
      <c r="MSE159" s="533"/>
      <c r="MSF159" s="533"/>
      <c r="MSG159" s="532"/>
      <c r="MSH159" s="533"/>
      <c r="MSI159" s="533"/>
      <c r="MSJ159" s="533"/>
      <c r="MSK159" s="533"/>
      <c r="MSL159" s="533"/>
      <c r="MSM159" s="532"/>
      <c r="MSN159" s="533"/>
      <c r="MSO159" s="533"/>
      <c r="MSP159" s="533"/>
      <c r="MSQ159" s="533"/>
      <c r="MSR159" s="533"/>
      <c r="MSS159" s="532"/>
      <c r="MST159" s="533"/>
      <c r="MSU159" s="533"/>
      <c r="MSV159" s="533"/>
      <c r="MSW159" s="533"/>
      <c r="MSX159" s="533"/>
      <c r="MSY159" s="532"/>
      <c r="MSZ159" s="533"/>
      <c r="MTA159" s="533"/>
      <c r="MTB159" s="533"/>
      <c r="MTC159" s="533"/>
      <c r="MTD159" s="533"/>
      <c r="MTE159" s="532"/>
      <c r="MTF159" s="533"/>
      <c r="MTG159" s="533"/>
      <c r="MTH159" s="533"/>
      <c r="MTI159" s="533"/>
      <c r="MTJ159" s="533"/>
      <c r="MTK159" s="532"/>
      <c r="MTL159" s="533"/>
      <c r="MTM159" s="533"/>
      <c r="MTN159" s="533"/>
      <c r="MTO159" s="533"/>
      <c r="MTP159" s="533"/>
      <c r="MTQ159" s="532"/>
      <c r="MTR159" s="533"/>
      <c r="MTS159" s="533"/>
      <c r="MTT159" s="533"/>
      <c r="MTU159" s="533"/>
      <c r="MTV159" s="533"/>
      <c r="MTW159" s="532"/>
      <c r="MTX159" s="533"/>
      <c r="MTY159" s="533"/>
      <c r="MTZ159" s="533"/>
      <c r="MUA159" s="533"/>
      <c r="MUB159" s="533"/>
      <c r="MUC159" s="532"/>
      <c r="MUD159" s="533"/>
      <c r="MUE159" s="533"/>
      <c r="MUF159" s="533"/>
      <c r="MUG159" s="533"/>
      <c r="MUH159" s="533"/>
      <c r="MUI159" s="532"/>
      <c r="MUJ159" s="533"/>
      <c r="MUK159" s="533"/>
      <c r="MUL159" s="533"/>
      <c r="MUM159" s="533"/>
      <c r="MUN159" s="533"/>
      <c r="MUO159" s="532"/>
      <c r="MUP159" s="533"/>
      <c r="MUQ159" s="533"/>
      <c r="MUR159" s="533"/>
      <c r="MUS159" s="533"/>
      <c r="MUT159" s="533"/>
      <c r="MUU159" s="532"/>
      <c r="MUV159" s="533"/>
      <c r="MUW159" s="533"/>
      <c r="MUX159" s="533"/>
      <c r="MUY159" s="533"/>
      <c r="MUZ159" s="533"/>
      <c r="MVA159" s="532"/>
      <c r="MVB159" s="533"/>
      <c r="MVC159" s="533"/>
      <c r="MVD159" s="533"/>
      <c r="MVE159" s="533"/>
      <c r="MVF159" s="533"/>
      <c r="MVG159" s="532"/>
      <c r="MVH159" s="533"/>
      <c r="MVI159" s="533"/>
      <c r="MVJ159" s="533"/>
      <c r="MVK159" s="533"/>
      <c r="MVL159" s="533"/>
      <c r="MVM159" s="532"/>
      <c r="MVN159" s="533"/>
      <c r="MVO159" s="533"/>
      <c r="MVP159" s="533"/>
      <c r="MVQ159" s="533"/>
      <c r="MVR159" s="533"/>
      <c r="MVS159" s="532"/>
      <c r="MVT159" s="533"/>
      <c r="MVU159" s="533"/>
      <c r="MVV159" s="533"/>
      <c r="MVW159" s="533"/>
      <c r="MVX159" s="533"/>
      <c r="MVY159" s="532"/>
      <c r="MVZ159" s="533"/>
      <c r="MWA159" s="533"/>
      <c r="MWB159" s="533"/>
      <c r="MWC159" s="533"/>
      <c r="MWD159" s="533"/>
      <c r="MWE159" s="532"/>
      <c r="MWF159" s="533"/>
      <c r="MWG159" s="533"/>
      <c r="MWH159" s="533"/>
      <c r="MWI159" s="533"/>
      <c r="MWJ159" s="533"/>
      <c r="MWK159" s="532"/>
      <c r="MWL159" s="533"/>
      <c r="MWM159" s="533"/>
      <c r="MWN159" s="533"/>
      <c r="MWO159" s="533"/>
      <c r="MWP159" s="533"/>
      <c r="MWQ159" s="532"/>
      <c r="MWR159" s="533"/>
      <c r="MWS159" s="533"/>
      <c r="MWT159" s="533"/>
      <c r="MWU159" s="533"/>
      <c r="MWV159" s="533"/>
      <c r="MWW159" s="532"/>
      <c r="MWX159" s="533"/>
      <c r="MWY159" s="533"/>
      <c r="MWZ159" s="533"/>
      <c r="MXA159" s="533"/>
      <c r="MXB159" s="533"/>
      <c r="MXC159" s="532"/>
      <c r="MXD159" s="533"/>
      <c r="MXE159" s="533"/>
      <c r="MXF159" s="533"/>
      <c r="MXG159" s="533"/>
      <c r="MXH159" s="533"/>
      <c r="MXI159" s="532"/>
      <c r="MXJ159" s="533"/>
      <c r="MXK159" s="533"/>
      <c r="MXL159" s="533"/>
      <c r="MXM159" s="533"/>
      <c r="MXN159" s="533"/>
      <c r="MXO159" s="532"/>
      <c r="MXP159" s="533"/>
      <c r="MXQ159" s="533"/>
      <c r="MXR159" s="533"/>
      <c r="MXS159" s="533"/>
      <c r="MXT159" s="533"/>
      <c r="MXU159" s="532"/>
      <c r="MXV159" s="533"/>
      <c r="MXW159" s="533"/>
      <c r="MXX159" s="533"/>
      <c r="MXY159" s="533"/>
      <c r="MXZ159" s="533"/>
      <c r="MYA159" s="532"/>
      <c r="MYB159" s="533"/>
      <c r="MYC159" s="533"/>
      <c r="MYD159" s="533"/>
      <c r="MYE159" s="533"/>
      <c r="MYF159" s="533"/>
      <c r="MYG159" s="532"/>
      <c r="MYH159" s="533"/>
      <c r="MYI159" s="533"/>
      <c r="MYJ159" s="533"/>
      <c r="MYK159" s="533"/>
      <c r="MYL159" s="533"/>
      <c r="MYM159" s="532"/>
      <c r="MYN159" s="533"/>
      <c r="MYO159" s="533"/>
      <c r="MYP159" s="533"/>
      <c r="MYQ159" s="533"/>
      <c r="MYR159" s="533"/>
      <c r="MYS159" s="532"/>
      <c r="MYT159" s="533"/>
      <c r="MYU159" s="533"/>
      <c r="MYV159" s="533"/>
      <c r="MYW159" s="533"/>
      <c r="MYX159" s="533"/>
      <c r="MYY159" s="532"/>
      <c r="MYZ159" s="533"/>
      <c r="MZA159" s="533"/>
      <c r="MZB159" s="533"/>
      <c r="MZC159" s="533"/>
      <c r="MZD159" s="533"/>
      <c r="MZE159" s="532"/>
      <c r="MZF159" s="533"/>
      <c r="MZG159" s="533"/>
      <c r="MZH159" s="533"/>
      <c r="MZI159" s="533"/>
      <c r="MZJ159" s="533"/>
      <c r="MZK159" s="532"/>
      <c r="MZL159" s="533"/>
      <c r="MZM159" s="533"/>
      <c r="MZN159" s="533"/>
      <c r="MZO159" s="533"/>
      <c r="MZP159" s="533"/>
      <c r="MZQ159" s="532"/>
      <c r="MZR159" s="533"/>
      <c r="MZS159" s="533"/>
      <c r="MZT159" s="533"/>
      <c r="MZU159" s="533"/>
      <c r="MZV159" s="533"/>
      <c r="MZW159" s="532"/>
      <c r="MZX159" s="533"/>
      <c r="MZY159" s="533"/>
      <c r="MZZ159" s="533"/>
      <c r="NAA159" s="533"/>
      <c r="NAB159" s="533"/>
      <c r="NAC159" s="532"/>
      <c r="NAD159" s="533"/>
      <c r="NAE159" s="533"/>
      <c r="NAF159" s="533"/>
      <c r="NAG159" s="533"/>
      <c r="NAH159" s="533"/>
      <c r="NAI159" s="532"/>
      <c r="NAJ159" s="533"/>
      <c r="NAK159" s="533"/>
      <c r="NAL159" s="533"/>
      <c r="NAM159" s="533"/>
      <c r="NAN159" s="533"/>
      <c r="NAO159" s="532"/>
      <c r="NAP159" s="533"/>
      <c r="NAQ159" s="533"/>
      <c r="NAR159" s="533"/>
      <c r="NAS159" s="533"/>
      <c r="NAT159" s="533"/>
      <c r="NAU159" s="532"/>
      <c r="NAV159" s="533"/>
      <c r="NAW159" s="533"/>
      <c r="NAX159" s="533"/>
      <c r="NAY159" s="533"/>
      <c r="NAZ159" s="533"/>
      <c r="NBA159" s="532"/>
      <c r="NBB159" s="533"/>
      <c r="NBC159" s="533"/>
      <c r="NBD159" s="533"/>
      <c r="NBE159" s="533"/>
      <c r="NBF159" s="533"/>
      <c r="NBG159" s="532"/>
      <c r="NBH159" s="533"/>
      <c r="NBI159" s="533"/>
      <c r="NBJ159" s="533"/>
      <c r="NBK159" s="533"/>
      <c r="NBL159" s="533"/>
      <c r="NBM159" s="532"/>
      <c r="NBN159" s="533"/>
      <c r="NBO159" s="533"/>
      <c r="NBP159" s="533"/>
      <c r="NBQ159" s="533"/>
      <c r="NBR159" s="533"/>
      <c r="NBS159" s="532"/>
      <c r="NBT159" s="533"/>
      <c r="NBU159" s="533"/>
      <c r="NBV159" s="533"/>
      <c r="NBW159" s="533"/>
      <c r="NBX159" s="533"/>
      <c r="NBY159" s="532"/>
      <c r="NBZ159" s="533"/>
      <c r="NCA159" s="533"/>
      <c r="NCB159" s="533"/>
      <c r="NCC159" s="533"/>
      <c r="NCD159" s="533"/>
      <c r="NCE159" s="532"/>
      <c r="NCF159" s="533"/>
      <c r="NCG159" s="533"/>
      <c r="NCH159" s="533"/>
      <c r="NCI159" s="533"/>
      <c r="NCJ159" s="533"/>
      <c r="NCK159" s="532"/>
      <c r="NCL159" s="533"/>
      <c r="NCM159" s="533"/>
      <c r="NCN159" s="533"/>
      <c r="NCO159" s="533"/>
      <c r="NCP159" s="533"/>
      <c r="NCQ159" s="532"/>
      <c r="NCR159" s="533"/>
      <c r="NCS159" s="533"/>
      <c r="NCT159" s="533"/>
      <c r="NCU159" s="533"/>
      <c r="NCV159" s="533"/>
      <c r="NCW159" s="532"/>
      <c r="NCX159" s="533"/>
      <c r="NCY159" s="533"/>
      <c r="NCZ159" s="533"/>
      <c r="NDA159" s="533"/>
      <c r="NDB159" s="533"/>
      <c r="NDC159" s="532"/>
      <c r="NDD159" s="533"/>
      <c r="NDE159" s="533"/>
      <c r="NDF159" s="533"/>
      <c r="NDG159" s="533"/>
      <c r="NDH159" s="533"/>
      <c r="NDI159" s="532"/>
      <c r="NDJ159" s="533"/>
      <c r="NDK159" s="533"/>
      <c r="NDL159" s="533"/>
      <c r="NDM159" s="533"/>
      <c r="NDN159" s="533"/>
      <c r="NDO159" s="532"/>
      <c r="NDP159" s="533"/>
      <c r="NDQ159" s="533"/>
      <c r="NDR159" s="533"/>
      <c r="NDS159" s="533"/>
      <c r="NDT159" s="533"/>
      <c r="NDU159" s="532"/>
      <c r="NDV159" s="533"/>
      <c r="NDW159" s="533"/>
      <c r="NDX159" s="533"/>
      <c r="NDY159" s="533"/>
      <c r="NDZ159" s="533"/>
      <c r="NEA159" s="532"/>
      <c r="NEB159" s="533"/>
      <c r="NEC159" s="533"/>
      <c r="NED159" s="533"/>
      <c r="NEE159" s="533"/>
      <c r="NEF159" s="533"/>
      <c r="NEG159" s="532"/>
      <c r="NEH159" s="533"/>
      <c r="NEI159" s="533"/>
      <c r="NEJ159" s="533"/>
      <c r="NEK159" s="533"/>
      <c r="NEL159" s="533"/>
      <c r="NEM159" s="532"/>
      <c r="NEN159" s="533"/>
      <c r="NEO159" s="533"/>
      <c r="NEP159" s="533"/>
      <c r="NEQ159" s="533"/>
      <c r="NER159" s="533"/>
      <c r="NES159" s="532"/>
      <c r="NET159" s="533"/>
      <c r="NEU159" s="533"/>
      <c r="NEV159" s="533"/>
      <c r="NEW159" s="533"/>
      <c r="NEX159" s="533"/>
      <c r="NEY159" s="532"/>
      <c r="NEZ159" s="533"/>
      <c r="NFA159" s="533"/>
      <c r="NFB159" s="533"/>
      <c r="NFC159" s="533"/>
      <c r="NFD159" s="533"/>
      <c r="NFE159" s="532"/>
      <c r="NFF159" s="533"/>
      <c r="NFG159" s="533"/>
      <c r="NFH159" s="533"/>
      <c r="NFI159" s="533"/>
      <c r="NFJ159" s="533"/>
      <c r="NFK159" s="532"/>
      <c r="NFL159" s="533"/>
      <c r="NFM159" s="533"/>
      <c r="NFN159" s="533"/>
      <c r="NFO159" s="533"/>
      <c r="NFP159" s="533"/>
      <c r="NFQ159" s="532"/>
      <c r="NFR159" s="533"/>
      <c r="NFS159" s="533"/>
      <c r="NFT159" s="533"/>
      <c r="NFU159" s="533"/>
      <c r="NFV159" s="533"/>
      <c r="NFW159" s="532"/>
      <c r="NFX159" s="533"/>
      <c r="NFY159" s="533"/>
      <c r="NFZ159" s="533"/>
      <c r="NGA159" s="533"/>
      <c r="NGB159" s="533"/>
      <c r="NGC159" s="532"/>
      <c r="NGD159" s="533"/>
      <c r="NGE159" s="533"/>
      <c r="NGF159" s="533"/>
      <c r="NGG159" s="533"/>
      <c r="NGH159" s="533"/>
      <c r="NGI159" s="532"/>
      <c r="NGJ159" s="533"/>
      <c r="NGK159" s="533"/>
      <c r="NGL159" s="533"/>
      <c r="NGM159" s="533"/>
      <c r="NGN159" s="533"/>
      <c r="NGO159" s="532"/>
      <c r="NGP159" s="533"/>
      <c r="NGQ159" s="533"/>
      <c r="NGR159" s="533"/>
      <c r="NGS159" s="533"/>
      <c r="NGT159" s="533"/>
      <c r="NGU159" s="532"/>
      <c r="NGV159" s="533"/>
      <c r="NGW159" s="533"/>
      <c r="NGX159" s="533"/>
      <c r="NGY159" s="533"/>
      <c r="NGZ159" s="533"/>
      <c r="NHA159" s="532"/>
      <c r="NHB159" s="533"/>
      <c r="NHC159" s="533"/>
      <c r="NHD159" s="533"/>
      <c r="NHE159" s="533"/>
      <c r="NHF159" s="533"/>
      <c r="NHG159" s="532"/>
      <c r="NHH159" s="533"/>
      <c r="NHI159" s="533"/>
      <c r="NHJ159" s="533"/>
      <c r="NHK159" s="533"/>
      <c r="NHL159" s="533"/>
      <c r="NHM159" s="532"/>
      <c r="NHN159" s="533"/>
      <c r="NHO159" s="533"/>
      <c r="NHP159" s="533"/>
      <c r="NHQ159" s="533"/>
      <c r="NHR159" s="533"/>
      <c r="NHS159" s="532"/>
      <c r="NHT159" s="533"/>
      <c r="NHU159" s="533"/>
      <c r="NHV159" s="533"/>
      <c r="NHW159" s="533"/>
      <c r="NHX159" s="533"/>
      <c r="NHY159" s="532"/>
      <c r="NHZ159" s="533"/>
      <c r="NIA159" s="533"/>
      <c r="NIB159" s="533"/>
      <c r="NIC159" s="533"/>
      <c r="NID159" s="533"/>
      <c r="NIE159" s="532"/>
      <c r="NIF159" s="533"/>
      <c r="NIG159" s="533"/>
      <c r="NIH159" s="533"/>
      <c r="NII159" s="533"/>
      <c r="NIJ159" s="533"/>
      <c r="NIK159" s="532"/>
      <c r="NIL159" s="533"/>
      <c r="NIM159" s="533"/>
      <c r="NIN159" s="533"/>
      <c r="NIO159" s="533"/>
      <c r="NIP159" s="533"/>
      <c r="NIQ159" s="532"/>
      <c r="NIR159" s="533"/>
      <c r="NIS159" s="533"/>
      <c r="NIT159" s="533"/>
      <c r="NIU159" s="533"/>
      <c r="NIV159" s="533"/>
      <c r="NIW159" s="532"/>
      <c r="NIX159" s="533"/>
      <c r="NIY159" s="533"/>
      <c r="NIZ159" s="533"/>
      <c r="NJA159" s="533"/>
      <c r="NJB159" s="533"/>
      <c r="NJC159" s="532"/>
      <c r="NJD159" s="533"/>
      <c r="NJE159" s="533"/>
      <c r="NJF159" s="533"/>
      <c r="NJG159" s="533"/>
      <c r="NJH159" s="533"/>
      <c r="NJI159" s="532"/>
      <c r="NJJ159" s="533"/>
      <c r="NJK159" s="533"/>
      <c r="NJL159" s="533"/>
      <c r="NJM159" s="533"/>
      <c r="NJN159" s="533"/>
      <c r="NJO159" s="532"/>
      <c r="NJP159" s="533"/>
      <c r="NJQ159" s="533"/>
      <c r="NJR159" s="533"/>
      <c r="NJS159" s="533"/>
      <c r="NJT159" s="533"/>
      <c r="NJU159" s="532"/>
      <c r="NJV159" s="533"/>
      <c r="NJW159" s="533"/>
      <c r="NJX159" s="533"/>
      <c r="NJY159" s="533"/>
      <c r="NJZ159" s="533"/>
      <c r="NKA159" s="532"/>
      <c r="NKB159" s="533"/>
      <c r="NKC159" s="533"/>
      <c r="NKD159" s="533"/>
      <c r="NKE159" s="533"/>
      <c r="NKF159" s="533"/>
      <c r="NKG159" s="532"/>
      <c r="NKH159" s="533"/>
      <c r="NKI159" s="533"/>
      <c r="NKJ159" s="533"/>
      <c r="NKK159" s="533"/>
      <c r="NKL159" s="533"/>
      <c r="NKM159" s="532"/>
      <c r="NKN159" s="533"/>
      <c r="NKO159" s="533"/>
      <c r="NKP159" s="533"/>
      <c r="NKQ159" s="533"/>
      <c r="NKR159" s="533"/>
      <c r="NKS159" s="532"/>
      <c r="NKT159" s="533"/>
      <c r="NKU159" s="533"/>
      <c r="NKV159" s="533"/>
      <c r="NKW159" s="533"/>
      <c r="NKX159" s="533"/>
      <c r="NKY159" s="532"/>
      <c r="NKZ159" s="533"/>
      <c r="NLA159" s="533"/>
      <c r="NLB159" s="533"/>
      <c r="NLC159" s="533"/>
      <c r="NLD159" s="533"/>
      <c r="NLE159" s="532"/>
      <c r="NLF159" s="533"/>
      <c r="NLG159" s="533"/>
      <c r="NLH159" s="533"/>
      <c r="NLI159" s="533"/>
      <c r="NLJ159" s="533"/>
      <c r="NLK159" s="532"/>
      <c r="NLL159" s="533"/>
      <c r="NLM159" s="533"/>
      <c r="NLN159" s="533"/>
      <c r="NLO159" s="533"/>
      <c r="NLP159" s="533"/>
      <c r="NLQ159" s="532"/>
      <c r="NLR159" s="533"/>
      <c r="NLS159" s="533"/>
      <c r="NLT159" s="533"/>
      <c r="NLU159" s="533"/>
      <c r="NLV159" s="533"/>
      <c r="NLW159" s="532"/>
      <c r="NLX159" s="533"/>
      <c r="NLY159" s="533"/>
      <c r="NLZ159" s="533"/>
      <c r="NMA159" s="533"/>
      <c r="NMB159" s="533"/>
      <c r="NMC159" s="532"/>
      <c r="NMD159" s="533"/>
      <c r="NME159" s="533"/>
      <c r="NMF159" s="533"/>
      <c r="NMG159" s="533"/>
      <c r="NMH159" s="533"/>
      <c r="NMI159" s="532"/>
      <c r="NMJ159" s="533"/>
      <c r="NMK159" s="533"/>
      <c r="NML159" s="533"/>
      <c r="NMM159" s="533"/>
      <c r="NMN159" s="533"/>
      <c r="NMO159" s="532"/>
      <c r="NMP159" s="533"/>
      <c r="NMQ159" s="533"/>
      <c r="NMR159" s="533"/>
      <c r="NMS159" s="533"/>
      <c r="NMT159" s="533"/>
      <c r="NMU159" s="532"/>
      <c r="NMV159" s="533"/>
      <c r="NMW159" s="533"/>
      <c r="NMX159" s="533"/>
      <c r="NMY159" s="533"/>
      <c r="NMZ159" s="533"/>
      <c r="NNA159" s="532"/>
      <c r="NNB159" s="533"/>
      <c r="NNC159" s="533"/>
      <c r="NND159" s="533"/>
      <c r="NNE159" s="533"/>
      <c r="NNF159" s="533"/>
      <c r="NNG159" s="532"/>
      <c r="NNH159" s="533"/>
      <c r="NNI159" s="533"/>
      <c r="NNJ159" s="533"/>
      <c r="NNK159" s="533"/>
      <c r="NNL159" s="533"/>
      <c r="NNM159" s="532"/>
      <c r="NNN159" s="533"/>
      <c r="NNO159" s="533"/>
      <c r="NNP159" s="533"/>
      <c r="NNQ159" s="533"/>
      <c r="NNR159" s="533"/>
      <c r="NNS159" s="532"/>
      <c r="NNT159" s="533"/>
      <c r="NNU159" s="533"/>
      <c r="NNV159" s="533"/>
      <c r="NNW159" s="533"/>
      <c r="NNX159" s="533"/>
      <c r="NNY159" s="532"/>
      <c r="NNZ159" s="533"/>
      <c r="NOA159" s="533"/>
      <c r="NOB159" s="533"/>
      <c r="NOC159" s="533"/>
      <c r="NOD159" s="533"/>
      <c r="NOE159" s="532"/>
      <c r="NOF159" s="533"/>
      <c r="NOG159" s="533"/>
      <c r="NOH159" s="533"/>
      <c r="NOI159" s="533"/>
      <c r="NOJ159" s="533"/>
      <c r="NOK159" s="532"/>
      <c r="NOL159" s="533"/>
      <c r="NOM159" s="533"/>
      <c r="NON159" s="533"/>
      <c r="NOO159" s="533"/>
      <c r="NOP159" s="533"/>
      <c r="NOQ159" s="532"/>
      <c r="NOR159" s="533"/>
      <c r="NOS159" s="533"/>
      <c r="NOT159" s="533"/>
      <c r="NOU159" s="533"/>
      <c r="NOV159" s="533"/>
      <c r="NOW159" s="532"/>
      <c r="NOX159" s="533"/>
      <c r="NOY159" s="533"/>
      <c r="NOZ159" s="533"/>
      <c r="NPA159" s="533"/>
      <c r="NPB159" s="533"/>
      <c r="NPC159" s="532"/>
      <c r="NPD159" s="533"/>
      <c r="NPE159" s="533"/>
      <c r="NPF159" s="533"/>
      <c r="NPG159" s="533"/>
      <c r="NPH159" s="533"/>
      <c r="NPI159" s="532"/>
      <c r="NPJ159" s="533"/>
      <c r="NPK159" s="533"/>
      <c r="NPL159" s="533"/>
      <c r="NPM159" s="533"/>
      <c r="NPN159" s="533"/>
      <c r="NPO159" s="532"/>
      <c r="NPP159" s="533"/>
      <c r="NPQ159" s="533"/>
      <c r="NPR159" s="533"/>
      <c r="NPS159" s="533"/>
      <c r="NPT159" s="533"/>
      <c r="NPU159" s="532"/>
      <c r="NPV159" s="533"/>
      <c r="NPW159" s="533"/>
      <c r="NPX159" s="533"/>
      <c r="NPY159" s="533"/>
      <c r="NPZ159" s="533"/>
      <c r="NQA159" s="532"/>
      <c r="NQB159" s="533"/>
      <c r="NQC159" s="533"/>
      <c r="NQD159" s="533"/>
      <c r="NQE159" s="533"/>
      <c r="NQF159" s="533"/>
      <c r="NQG159" s="532"/>
      <c r="NQH159" s="533"/>
      <c r="NQI159" s="533"/>
      <c r="NQJ159" s="533"/>
      <c r="NQK159" s="533"/>
      <c r="NQL159" s="533"/>
      <c r="NQM159" s="532"/>
      <c r="NQN159" s="533"/>
      <c r="NQO159" s="533"/>
      <c r="NQP159" s="533"/>
      <c r="NQQ159" s="533"/>
      <c r="NQR159" s="533"/>
      <c r="NQS159" s="532"/>
      <c r="NQT159" s="533"/>
      <c r="NQU159" s="533"/>
      <c r="NQV159" s="533"/>
      <c r="NQW159" s="533"/>
      <c r="NQX159" s="533"/>
      <c r="NQY159" s="532"/>
      <c r="NQZ159" s="533"/>
      <c r="NRA159" s="533"/>
      <c r="NRB159" s="533"/>
      <c r="NRC159" s="533"/>
      <c r="NRD159" s="533"/>
      <c r="NRE159" s="532"/>
      <c r="NRF159" s="533"/>
      <c r="NRG159" s="533"/>
      <c r="NRH159" s="533"/>
      <c r="NRI159" s="533"/>
      <c r="NRJ159" s="533"/>
      <c r="NRK159" s="532"/>
      <c r="NRL159" s="533"/>
      <c r="NRM159" s="533"/>
      <c r="NRN159" s="533"/>
      <c r="NRO159" s="533"/>
      <c r="NRP159" s="533"/>
      <c r="NRQ159" s="532"/>
      <c r="NRR159" s="533"/>
      <c r="NRS159" s="533"/>
      <c r="NRT159" s="533"/>
      <c r="NRU159" s="533"/>
      <c r="NRV159" s="533"/>
      <c r="NRW159" s="532"/>
      <c r="NRX159" s="533"/>
      <c r="NRY159" s="533"/>
      <c r="NRZ159" s="533"/>
      <c r="NSA159" s="533"/>
      <c r="NSB159" s="533"/>
      <c r="NSC159" s="532"/>
      <c r="NSD159" s="533"/>
      <c r="NSE159" s="533"/>
      <c r="NSF159" s="533"/>
      <c r="NSG159" s="533"/>
      <c r="NSH159" s="533"/>
      <c r="NSI159" s="532"/>
      <c r="NSJ159" s="533"/>
      <c r="NSK159" s="533"/>
      <c r="NSL159" s="533"/>
      <c r="NSM159" s="533"/>
      <c r="NSN159" s="533"/>
      <c r="NSO159" s="532"/>
      <c r="NSP159" s="533"/>
      <c r="NSQ159" s="533"/>
      <c r="NSR159" s="533"/>
      <c r="NSS159" s="533"/>
      <c r="NST159" s="533"/>
      <c r="NSU159" s="532"/>
      <c r="NSV159" s="533"/>
      <c r="NSW159" s="533"/>
      <c r="NSX159" s="533"/>
      <c r="NSY159" s="533"/>
      <c r="NSZ159" s="533"/>
      <c r="NTA159" s="532"/>
      <c r="NTB159" s="533"/>
      <c r="NTC159" s="533"/>
      <c r="NTD159" s="533"/>
      <c r="NTE159" s="533"/>
      <c r="NTF159" s="533"/>
      <c r="NTG159" s="532"/>
      <c r="NTH159" s="533"/>
      <c r="NTI159" s="533"/>
      <c r="NTJ159" s="533"/>
      <c r="NTK159" s="533"/>
      <c r="NTL159" s="533"/>
      <c r="NTM159" s="532"/>
      <c r="NTN159" s="533"/>
      <c r="NTO159" s="533"/>
      <c r="NTP159" s="533"/>
      <c r="NTQ159" s="533"/>
      <c r="NTR159" s="533"/>
      <c r="NTS159" s="532"/>
      <c r="NTT159" s="533"/>
      <c r="NTU159" s="533"/>
      <c r="NTV159" s="533"/>
      <c r="NTW159" s="533"/>
      <c r="NTX159" s="533"/>
      <c r="NTY159" s="532"/>
      <c r="NTZ159" s="533"/>
      <c r="NUA159" s="533"/>
      <c r="NUB159" s="533"/>
      <c r="NUC159" s="533"/>
      <c r="NUD159" s="533"/>
      <c r="NUE159" s="532"/>
      <c r="NUF159" s="533"/>
      <c r="NUG159" s="533"/>
      <c r="NUH159" s="533"/>
      <c r="NUI159" s="533"/>
      <c r="NUJ159" s="533"/>
      <c r="NUK159" s="532"/>
      <c r="NUL159" s="533"/>
      <c r="NUM159" s="533"/>
      <c r="NUN159" s="533"/>
      <c r="NUO159" s="533"/>
      <c r="NUP159" s="533"/>
      <c r="NUQ159" s="532"/>
      <c r="NUR159" s="533"/>
      <c r="NUS159" s="533"/>
      <c r="NUT159" s="533"/>
      <c r="NUU159" s="533"/>
      <c r="NUV159" s="533"/>
      <c r="NUW159" s="532"/>
      <c r="NUX159" s="533"/>
      <c r="NUY159" s="533"/>
      <c r="NUZ159" s="533"/>
      <c r="NVA159" s="533"/>
      <c r="NVB159" s="533"/>
      <c r="NVC159" s="532"/>
      <c r="NVD159" s="533"/>
      <c r="NVE159" s="533"/>
      <c r="NVF159" s="533"/>
      <c r="NVG159" s="533"/>
      <c r="NVH159" s="533"/>
      <c r="NVI159" s="532"/>
      <c r="NVJ159" s="533"/>
      <c r="NVK159" s="533"/>
      <c r="NVL159" s="533"/>
      <c r="NVM159" s="533"/>
      <c r="NVN159" s="533"/>
      <c r="NVO159" s="532"/>
      <c r="NVP159" s="533"/>
      <c r="NVQ159" s="533"/>
      <c r="NVR159" s="533"/>
      <c r="NVS159" s="533"/>
      <c r="NVT159" s="533"/>
      <c r="NVU159" s="532"/>
      <c r="NVV159" s="533"/>
      <c r="NVW159" s="533"/>
      <c r="NVX159" s="533"/>
      <c r="NVY159" s="533"/>
      <c r="NVZ159" s="533"/>
      <c r="NWA159" s="532"/>
      <c r="NWB159" s="533"/>
      <c r="NWC159" s="533"/>
      <c r="NWD159" s="533"/>
      <c r="NWE159" s="533"/>
      <c r="NWF159" s="533"/>
      <c r="NWG159" s="532"/>
      <c r="NWH159" s="533"/>
      <c r="NWI159" s="533"/>
      <c r="NWJ159" s="533"/>
      <c r="NWK159" s="533"/>
      <c r="NWL159" s="533"/>
      <c r="NWM159" s="532"/>
      <c r="NWN159" s="533"/>
      <c r="NWO159" s="533"/>
      <c r="NWP159" s="533"/>
      <c r="NWQ159" s="533"/>
      <c r="NWR159" s="533"/>
      <c r="NWS159" s="532"/>
      <c r="NWT159" s="533"/>
      <c r="NWU159" s="533"/>
      <c r="NWV159" s="533"/>
      <c r="NWW159" s="533"/>
      <c r="NWX159" s="533"/>
      <c r="NWY159" s="532"/>
      <c r="NWZ159" s="533"/>
      <c r="NXA159" s="533"/>
      <c r="NXB159" s="533"/>
      <c r="NXC159" s="533"/>
      <c r="NXD159" s="533"/>
      <c r="NXE159" s="532"/>
      <c r="NXF159" s="533"/>
      <c r="NXG159" s="533"/>
      <c r="NXH159" s="533"/>
      <c r="NXI159" s="533"/>
      <c r="NXJ159" s="533"/>
      <c r="NXK159" s="532"/>
      <c r="NXL159" s="533"/>
      <c r="NXM159" s="533"/>
      <c r="NXN159" s="533"/>
      <c r="NXO159" s="533"/>
      <c r="NXP159" s="533"/>
      <c r="NXQ159" s="532"/>
      <c r="NXR159" s="533"/>
      <c r="NXS159" s="533"/>
      <c r="NXT159" s="533"/>
      <c r="NXU159" s="533"/>
      <c r="NXV159" s="533"/>
      <c r="NXW159" s="532"/>
      <c r="NXX159" s="533"/>
      <c r="NXY159" s="533"/>
      <c r="NXZ159" s="533"/>
      <c r="NYA159" s="533"/>
      <c r="NYB159" s="533"/>
      <c r="NYC159" s="532"/>
      <c r="NYD159" s="533"/>
      <c r="NYE159" s="533"/>
      <c r="NYF159" s="533"/>
      <c r="NYG159" s="533"/>
      <c r="NYH159" s="533"/>
      <c r="NYI159" s="532"/>
      <c r="NYJ159" s="533"/>
      <c r="NYK159" s="533"/>
      <c r="NYL159" s="533"/>
      <c r="NYM159" s="533"/>
      <c r="NYN159" s="533"/>
      <c r="NYO159" s="532"/>
      <c r="NYP159" s="533"/>
      <c r="NYQ159" s="533"/>
      <c r="NYR159" s="533"/>
      <c r="NYS159" s="533"/>
      <c r="NYT159" s="533"/>
      <c r="NYU159" s="532"/>
      <c r="NYV159" s="533"/>
      <c r="NYW159" s="533"/>
      <c r="NYX159" s="533"/>
      <c r="NYY159" s="533"/>
      <c r="NYZ159" s="533"/>
      <c r="NZA159" s="532"/>
      <c r="NZB159" s="533"/>
      <c r="NZC159" s="533"/>
      <c r="NZD159" s="533"/>
      <c r="NZE159" s="533"/>
      <c r="NZF159" s="533"/>
      <c r="NZG159" s="532"/>
      <c r="NZH159" s="533"/>
      <c r="NZI159" s="533"/>
      <c r="NZJ159" s="533"/>
      <c r="NZK159" s="533"/>
      <c r="NZL159" s="533"/>
      <c r="NZM159" s="532"/>
      <c r="NZN159" s="533"/>
      <c r="NZO159" s="533"/>
      <c r="NZP159" s="533"/>
      <c r="NZQ159" s="533"/>
      <c r="NZR159" s="533"/>
      <c r="NZS159" s="532"/>
      <c r="NZT159" s="533"/>
      <c r="NZU159" s="533"/>
      <c r="NZV159" s="533"/>
      <c r="NZW159" s="533"/>
      <c r="NZX159" s="533"/>
      <c r="NZY159" s="532"/>
      <c r="NZZ159" s="533"/>
      <c r="OAA159" s="533"/>
      <c r="OAB159" s="533"/>
      <c r="OAC159" s="533"/>
      <c r="OAD159" s="533"/>
      <c r="OAE159" s="532"/>
      <c r="OAF159" s="533"/>
      <c r="OAG159" s="533"/>
      <c r="OAH159" s="533"/>
      <c r="OAI159" s="533"/>
      <c r="OAJ159" s="533"/>
      <c r="OAK159" s="532"/>
      <c r="OAL159" s="533"/>
      <c r="OAM159" s="533"/>
      <c r="OAN159" s="533"/>
      <c r="OAO159" s="533"/>
      <c r="OAP159" s="533"/>
      <c r="OAQ159" s="532"/>
      <c r="OAR159" s="533"/>
      <c r="OAS159" s="533"/>
      <c r="OAT159" s="533"/>
      <c r="OAU159" s="533"/>
      <c r="OAV159" s="533"/>
      <c r="OAW159" s="532"/>
      <c r="OAX159" s="533"/>
      <c r="OAY159" s="533"/>
      <c r="OAZ159" s="533"/>
      <c r="OBA159" s="533"/>
      <c r="OBB159" s="533"/>
      <c r="OBC159" s="532"/>
      <c r="OBD159" s="533"/>
      <c r="OBE159" s="533"/>
      <c r="OBF159" s="533"/>
      <c r="OBG159" s="533"/>
      <c r="OBH159" s="533"/>
      <c r="OBI159" s="532"/>
      <c r="OBJ159" s="533"/>
      <c r="OBK159" s="533"/>
      <c r="OBL159" s="533"/>
      <c r="OBM159" s="533"/>
      <c r="OBN159" s="533"/>
      <c r="OBO159" s="532"/>
      <c r="OBP159" s="533"/>
      <c r="OBQ159" s="533"/>
      <c r="OBR159" s="533"/>
      <c r="OBS159" s="533"/>
      <c r="OBT159" s="533"/>
      <c r="OBU159" s="532"/>
      <c r="OBV159" s="533"/>
      <c r="OBW159" s="533"/>
      <c r="OBX159" s="533"/>
      <c r="OBY159" s="533"/>
      <c r="OBZ159" s="533"/>
      <c r="OCA159" s="532"/>
      <c r="OCB159" s="533"/>
      <c r="OCC159" s="533"/>
      <c r="OCD159" s="533"/>
      <c r="OCE159" s="533"/>
      <c r="OCF159" s="533"/>
      <c r="OCG159" s="532"/>
      <c r="OCH159" s="533"/>
      <c r="OCI159" s="533"/>
      <c r="OCJ159" s="533"/>
      <c r="OCK159" s="533"/>
      <c r="OCL159" s="533"/>
      <c r="OCM159" s="532"/>
      <c r="OCN159" s="533"/>
      <c r="OCO159" s="533"/>
      <c r="OCP159" s="533"/>
      <c r="OCQ159" s="533"/>
      <c r="OCR159" s="533"/>
      <c r="OCS159" s="532"/>
      <c r="OCT159" s="533"/>
      <c r="OCU159" s="533"/>
      <c r="OCV159" s="533"/>
      <c r="OCW159" s="533"/>
      <c r="OCX159" s="533"/>
      <c r="OCY159" s="532"/>
      <c r="OCZ159" s="533"/>
      <c r="ODA159" s="533"/>
      <c r="ODB159" s="533"/>
      <c r="ODC159" s="533"/>
      <c r="ODD159" s="533"/>
      <c r="ODE159" s="532"/>
      <c r="ODF159" s="533"/>
      <c r="ODG159" s="533"/>
      <c r="ODH159" s="533"/>
      <c r="ODI159" s="533"/>
      <c r="ODJ159" s="533"/>
      <c r="ODK159" s="532"/>
      <c r="ODL159" s="533"/>
      <c r="ODM159" s="533"/>
      <c r="ODN159" s="533"/>
      <c r="ODO159" s="533"/>
      <c r="ODP159" s="533"/>
      <c r="ODQ159" s="532"/>
      <c r="ODR159" s="533"/>
      <c r="ODS159" s="533"/>
      <c r="ODT159" s="533"/>
      <c r="ODU159" s="533"/>
      <c r="ODV159" s="533"/>
      <c r="ODW159" s="532"/>
      <c r="ODX159" s="533"/>
      <c r="ODY159" s="533"/>
      <c r="ODZ159" s="533"/>
      <c r="OEA159" s="533"/>
      <c r="OEB159" s="533"/>
      <c r="OEC159" s="532"/>
      <c r="OED159" s="533"/>
      <c r="OEE159" s="533"/>
      <c r="OEF159" s="533"/>
      <c r="OEG159" s="533"/>
      <c r="OEH159" s="533"/>
      <c r="OEI159" s="532"/>
      <c r="OEJ159" s="533"/>
      <c r="OEK159" s="533"/>
      <c r="OEL159" s="533"/>
      <c r="OEM159" s="533"/>
      <c r="OEN159" s="533"/>
      <c r="OEO159" s="532"/>
      <c r="OEP159" s="533"/>
      <c r="OEQ159" s="533"/>
      <c r="OER159" s="533"/>
      <c r="OES159" s="533"/>
      <c r="OET159" s="533"/>
      <c r="OEU159" s="532"/>
      <c r="OEV159" s="533"/>
      <c r="OEW159" s="533"/>
      <c r="OEX159" s="533"/>
      <c r="OEY159" s="533"/>
      <c r="OEZ159" s="533"/>
      <c r="OFA159" s="532"/>
      <c r="OFB159" s="533"/>
      <c r="OFC159" s="533"/>
      <c r="OFD159" s="533"/>
      <c r="OFE159" s="533"/>
      <c r="OFF159" s="533"/>
      <c r="OFG159" s="532"/>
      <c r="OFH159" s="533"/>
      <c r="OFI159" s="533"/>
      <c r="OFJ159" s="533"/>
      <c r="OFK159" s="533"/>
      <c r="OFL159" s="533"/>
      <c r="OFM159" s="532"/>
      <c r="OFN159" s="533"/>
      <c r="OFO159" s="533"/>
      <c r="OFP159" s="533"/>
      <c r="OFQ159" s="533"/>
      <c r="OFR159" s="533"/>
      <c r="OFS159" s="532"/>
      <c r="OFT159" s="533"/>
      <c r="OFU159" s="533"/>
      <c r="OFV159" s="533"/>
      <c r="OFW159" s="533"/>
      <c r="OFX159" s="533"/>
      <c r="OFY159" s="532"/>
      <c r="OFZ159" s="533"/>
      <c r="OGA159" s="533"/>
      <c r="OGB159" s="533"/>
      <c r="OGC159" s="533"/>
      <c r="OGD159" s="533"/>
      <c r="OGE159" s="532"/>
      <c r="OGF159" s="533"/>
      <c r="OGG159" s="533"/>
      <c r="OGH159" s="533"/>
      <c r="OGI159" s="533"/>
      <c r="OGJ159" s="533"/>
      <c r="OGK159" s="532"/>
      <c r="OGL159" s="533"/>
      <c r="OGM159" s="533"/>
      <c r="OGN159" s="533"/>
      <c r="OGO159" s="533"/>
      <c r="OGP159" s="533"/>
      <c r="OGQ159" s="532"/>
      <c r="OGR159" s="533"/>
      <c r="OGS159" s="533"/>
      <c r="OGT159" s="533"/>
      <c r="OGU159" s="533"/>
      <c r="OGV159" s="533"/>
      <c r="OGW159" s="532"/>
      <c r="OGX159" s="533"/>
      <c r="OGY159" s="533"/>
      <c r="OGZ159" s="533"/>
      <c r="OHA159" s="533"/>
      <c r="OHB159" s="533"/>
      <c r="OHC159" s="532"/>
      <c r="OHD159" s="533"/>
      <c r="OHE159" s="533"/>
      <c r="OHF159" s="533"/>
      <c r="OHG159" s="533"/>
      <c r="OHH159" s="533"/>
      <c r="OHI159" s="532"/>
      <c r="OHJ159" s="533"/>
      <c r="OHK159" s="533"/>
      <c r="OHL159" s="533"/>
      <c r="OHM159" s="533"/>
      <c r="OHN159" s="533"/>
      <c r="OHO159" s="532"/>
      <c r="OHP159" s="533"/>
      <c r="OHQ159" s="533"/>
      <c r="OHR159" s="533"/>
      <c r="OHS159" s="533"/>
      <c r="OHT159" s="533"/>
      <c r="OHU159" s="532"/>
      <c r="OHV159" s="533"/>
      <c r="OHW159" s="533"/>
      <c r="OHX159" s="533"/>
      <c r="OHY159" s="533"/>
      <c r="OHZ159" s="533"/>
      <c r="OIA159" s="532"/>
      <c r="OIB159" s="533"/>
      <c r="OIC159" s="533"/>
      <c r="OID159" s="533"/>
      <c r="OIE159" s="533"/>
      <c r="OIF159" s="533"/>
      <c r="OIG159" s="532"/>
      <c r="OIH159" s="533"/>
      <c r="OII159" s="533"/>
      <c r="OIJ159" s="533"/>
      <c r="OIK159" s="533"/>
      <c r="OIL159" s="533"/>
      <c r="OIM159" s="532"/>
      <c r="OIN159" s="533"/>
      <c r="OIO159" s="533"/>
      <c r="OIP159" s="533"/>
      <c r="OIQ159" s="533"/>
      <c r="OIR159" s="533"/>
      <c r="OIS159" s="532"/>
      <c r="OIT159" s="533"/>
      <c r="OIU159" s="533"/>
      <c r="OIV159" s="533"/>
      <c r="OIW159" s="533"/>
      <c r="OIX159" s="533"/>
      <c r="OIY159" s="532"/>
      <c r="OIZ159" s="533"/>
      <c r="OJA159" s="533"/>
      <c r="OJB159" s="533"/>
      <c r="OJC159" s="533"/>
      <c r="OJD159" s="533"/>
      <c r="OJE159" s="532"/>
      <c r="OJF159" s="533"/>
      <c r="OJG159" s="533"/>
      <c r="OJH159" s="533"/>
      <c r="OJI159" s="533"/>
      <c r="OJJ159" s="533"/>
      <c r="OJK159" s="532"/>
      <c r="OJL159" s="533"/>
      <c r="OJM159" s="533"/>
      <c r="OJN159" s="533"/>
      <c r="OJO159" s="533"/>
      <c r="OJP159" s="533"/>
      <c r="OJQ159" s="532"/>
      <c r="OJR159" s="533"/>
      <c r="OJS159" s="533"/>
      <c r="OJT159" s="533"/>
      <c r="OJU159" s="533"/>
      <c r="OJV159" s="533"/>
      <c r="OJW159" s="532"/>
      <c r="OJX159" s="533"/>
      <c r="OJY159" s="533"/>
      <c r="OJZ159" s="533"/>
      <c r="OKA159" s="533"/>
      <c r="OKB159" s="533"/>
      <c r="OKC159" s="532"/>
      <c r="OKD159" s="533"/>
      <c r="OKE159" s="533"/>
      <c r="OKF159" s="533"/>
      <c r="OKG159" s="533"/>
      <c r="OKH159" s="533"/>
      <c r="OKI159" s="532"/>
      <c r="OKJ159" s="533"/>
      <c r="OKK159" s="533"/>
      <c r="OKL159" s="533"/>
      <c r="OKM159" s="533"/>
      <c r="OKN159" s="533"/>
      <c r="OKO159" s="532"/>
      <c r="OKP159" s="533"/>
      <c r="OKQ159" s="533"/>
      <c r="OKR159" s="533"/>
      <c r="OKS159" s="533"/>
      <c r="OKT159" s="533"/>
      <c r="OKU159" s="532"/>
      <c r="OKV159" s="533"/>
      <c r="OKW159" s="533"/>
      <c r="OKX159" s="533"/>
      <c r="OKY159" s="533"/>
      <c r="OKZ159" s="533"/>
      <c r="OLA159" s="532"/>
      <c r="OLB159" s="533"/>
      <c r="OLC159" s="533"/>
      <c r="OLD159" s="533"/>
      <c r="OLE159" s="533"/>
      <c r="OLF159" s="533"/>
      <c r="OLG159" s="532"/>
      <c r="OLH159" s="533"/>
      <c r="OLI159" s="533"/>
      <c r="OLJ159" s="533"/>
      <c r="OLK159" s="533"/>
      <c r="OLL159" s="533"/>
      <c r="OLM159" s="532"/>
      <c r="OLN159" s="533"/>
      <c r="OLO159" s="533"/>
      <c r="OLP159" s="533"/>
      <c r="OLQ159" s="533"/>
      <c r="OLR159" s="533"/>
      <c r="OLS159" s="532"/>
      <c r="OLT159" s="533"/>
      <c r="OLU159" s="533"/>
      <c r="OLV159" s="533"/>
      <c r="OLW159" s="533"/>
      <c r="OLX159" s="533"/>
      <c r="OLY159" s="532"/>
      <c r="OLZ159" s="533"/>
      <c r="OMA159" s="533"/>
      <c r="OMB159" s="533"/>
      <c r="OMC159" s="533"/>
      <c r="OMD159" s="533"/>
      <c r="OME159" s="532"/>
      <c r="OMF159" s="533"/>
      <c r="OMG159" s="533"/>
      <c r="OMH159" s="533"/>
      <c r="OMI159" s="533"/>
      <c r="OMJ159" s="533"/>
      <c r="OMK159" s="532"/>
      <c r="OML159" s="533"/>
      <c r="OMM159" s="533"/>
      <c r="OMN159" s="533"/>
      <c r="OMO159" s="533"/>
      <c r="OMP159" s="533"/>
      <c r="OMQ159" s="532"/>
      <c r="OMR159" s="533"/>
      <c r="OMS159" s="533"/>
      <c r="OMT159" s="533"/>
      <c r="OMU159" s="533"/>
      <c r="OMV159" s="533"/>
      <c r="OMW159" s="532"/>
      <c r="OMX159" s="533"/>
      <c r="OMY159" s="533"/>
      <c r="OMZ159" s="533"/>
      <c r="ONA159" s="533"/>
      <c r="ONB159" s="533"/>
      <c r="ONC159" s="532"/>
      <c r="OND159" s="533"/>
      <c r="ONE159" s="533"/>
      <c r="ONF159" s="533"/>
      <c r="ONG159" s="533"/>
      <c r="ONH159" s="533"/>
      <c r="ONI159" s="532"/>
      <c r="ONJ159" s="533"/>
      <c r="ONK159" s="533"/>
      <c r="ONL159" s="533"/>
      <c r="ONM159" s="533"/>
      <c r="ONN159" s="533"/>
      <c r="ONO159" s="532"/>
      <c r="ONP159" s="533"/>
      <c r="ONQ159" s="533"/>
      <c r="ONR159" s="533"/>
      <c r="ONS159" s="533"/>
      <c r="ONT159" s="533"/>
      <c r="ONU159" s="532"/>
      <c r="ONV159" s="533"/>
      <c r="ONW159" s="533"/>
      <c r="ONX159" s="533"/>
      <c r="ONY159" s="533"/>
      <c r="ONZ159" s="533"/>
      <c r="OOA159" s="532"/>
      <c r="OOB159" s="533"/>
      <c r="OOC159" s="533"/>
      <c r="OOD159" s="533"/>
      <c r="OOE159" s="533"/>
      <c r="OOF159" s="533"/>
      <c r="OOG159" s="532"/>
      <c r="OOH159" s="533"/>
      <c r="OOI159" s="533"/>
      <c r="OOJ159" s="533"/>
      <c r="OOK159" s="533"/>
      <c r="OOL159" s="533"/>
      <c r="OOM159" s="532"/>
      <c r="OON159" s="533"/>
      <c r="OOO159" s="533"/>
      <c r="OOP159" s="533"/>
      <c r="OOQ159" s="533"/>
      <c r="OOR159" s="533"/>
      <c r="OOS159" s="532"/>
      <c r="OOT159" s="533"/>
      <c r="OOU159" s="533"/>
      <c r="OOV159" s="533"/>
      <c r="OOW159" s="533"/>
      <c r="OOX159" s="533"/>
      <c r="OOY159" s="532"/>
      <c r="OOZ159" s="533"/>
      <c r="OPA159" s="533"/>
      <c r="OPB159" s="533"/>
      <c r="OPC159" s="533"/>
      <c r="OPD159" s="533"/>
      <c r="OPE159" s="532"/>
      <c r="OPF159" s="533"/>
      <c r="OPG159" s="533"/>
      <c r="OPH159" s="533"/>
      <c r="OPI159" s="533"/>
      <c r="OPJ159" s="533"/>
      <c r="OPK159" s="532"/>
      <c r="OPL159" s="533"/>
      <c r="OPM159" s="533"/>
      <c r="OPN159" s="533"/>
      <c r="OPO159" s="533"/>
      <c r="OPP159" s="533"/>
      <c r="OPQ159" s="532"/>
      <c r="OPR159" s="533"/>
      <c r="OPS159" s="533"/>
      <c r="OPT159" s="533"/>
      <c r="OPU159" s="533"/>
      <c r="OPV159" s="533"/>
      <c r="OPW159" s="532"/>
      <c r="OPX159" s="533"/>
      <c r="OPY159" s="533"/>
      <c r="OPZ159" s="533"/>
      <c r="OQA159" s="533"/>
      <c r="OQB159" s="533"/>
      <c r="OQC159" s="532"/>
      <c r="OQD159" s="533"/>
      <c r="OQE159" s="533"/>
      <c r="OQF159" s="533"/>
      <c r="OQG159" s="533"/>
      <c r="OQH159" s="533"/>
      <c r="OQI159" s="532"/>
      <c r="OQJ159" s="533"/>
      <c r="OQK159" s="533"/>
      <c r="OQL159" s="533"/>
      <c r="OQM159" s="533"/>
      <c r="OQN159" s="533"/>
      <c r="OQO159" s="532"/>
      <c r="OQP159" s="533"/>
      <c r="OQQ159" s="533"/>
      <c r="OQR159" s="533"/>
      <c r="OQS159" s="533"/>
      <c r="OQT159" s="533"/>
      <c r="OQU159" s="532"/>
      <c r="OQV159" s="533"/>
      <c r="OQW159" s="533"/>
      <c r="OQX159" s="533"/>
      <c r="OQY159" s="533"/>
      <c r="OQZ159" s="533"/>
      <c r="ORA159" s="532"/>
      <c r="ORB159" s="533"/>
      <c r="ORC159" s="533"/>
      <c r="ORD159" s="533"/>
      <c r="ORE159" s="533"/>
      <c r="ORF159" s="533"/>
      <c r="ORG159" s="532"/>
      <c r="ORH159" s="533"/>
      <c r="ORI159" s="533"/>
      <c r="ORJ159" s="533"/>
      <c r="ORK159" s="533"/>
      <c r="ORL159" s="533"/>
      <c r="ORM159" s="532"/>
      <c r="ORN159" s="533"/>
      <c r="ORO159" s="533"/>
      <c r="ORP159" s="533"/>
      <c r="ORQ159" s="533"/>
      <c r="ORR159" s="533"/>
      <c r="ORS159" s="532"/>
      <c r="ORT159" s="533"/>
      <c r="ORU159" s="533"/>
      <c r="ORV159" s="533"/>
      <c r="ORW159" s="533"/>
      <c r="ORX159" s="533"/>
      <c r="ORY159" s="532"/>
      <c r="ORZ159" s="533"/>
      <c r="OSA159" s="533"/>
      <c r="OSB159" s="533"/>
      <c r="OSC159" s="533"/>
      <c r="OSD159" s="533"/>
      <c r="OSE159" s="532"/>
      <c r="OSF159" s="533"/>
      <c r="OSG159" s="533"/>
      <c r="OSH159" s="533"/>
      <c r="OSI159" s="533"/>
      <c r="OSJ159" s="533"/>
      <c r="OSK159" s="532"/>
      <c r="OSL159" s="533"/>
      <c r="OSM159" s="533"/>
      <c r="OSN159" s="533"/>
      <c r="OSO159" s="533"/>
      <c r="OSP159" s="533"/>
      <c r="OSQ159" s="532"/>
      <c r="OSR159" s="533"/>
      <c r="OSS159" s="533"/>
      <c r="OST159" s="533"/>
      <c r="OSU159" s="533"/>
      <c r="OSV159" s="533"/>
      <c r="OSW159" s="532"/>
      <c r="OSX159" s="533"/>
      <c r="OSY159" s="533"/>
      <c r="OSZ159" s="533"/>
      <c r="OTA159" s="533"/>
      <c r="OTB159" s="533"/>
      <c r="OTC159" s="532"/>
      <c r="OTD159" s="533"/>
      <c r="OTE159" s="533"/>
      <c r="OTF159" s="533"/>
      <c r="OTG159" s="533"/>
      <c r="OTH159" s="533"/>
      <c r="OTI159" s="532"/>
      <c r="OTJ159" s="533"/>
      <c r="OTK159" s="533"/>
      <c r="OTL159" s="533"/>
      <c r="OTM159" s="533"/>
      <c r="OTN159" s="533"/>
      <c r="OTO159" s="532"/>
      <c r="OTP159" s="533"/>
      <c r="OTQ159" s="533"/>
      <c r="OTR159" s="533"/>
      <c r="OTS159" s="533"/>
      <c r="OTT159" s="533"/>
      <c r="OTU159" s="532"/>
      <c r="OTV159" s="533"/>
      <c r="OTW159" s="533"/>
      <c r="OTX159" s="533"/>
      <c r="OTY159" s="533"/>
      <c r="OTZ159" s="533"/>
      <c r="OUA159" s="532"/>
      <c r="OUB159" s="533"/>
      <c r="OUC159" s="533"/>
      <c r="OUD159" s="533"/>
      <c r="OUE159" s="533"/>
      <c r="OUF159" s="533"/>
      <c r="OUG159" s="532"/>
      <c r="OUH159" s="533"/>
      <c r="OUI159" s="533"/>
      <c r="OUJ159" s="533"/>
      <c r="OUK159" s="533"/>
      <c r="OUL159" s="533"/>
      <c r="OUM159" s="532"/>
      <c r="OUN159" s="533"/>
      <c r="OUO159" s="533"/>
      <c r="OUP159" s="533"/>
      <c r="OUQ159" s="533"/>
      <c r="OUR159" s="533"/>
      <c r="OUS159" s="532"/>
      <c r="OUT159" s="533"/>
      <c r="OUU159" s="533"/>
      <c r="OUV159" s="533"/>
      <c r="OUW159" s="533"/>
      <c r="OUX159" s="533"/>
      <c r="OUY159" s="532"/>
      <c r="OUZ159" s="533"/>
      <c r="OVA159" s="533"/>
      <c r="OVB159" s="533"/>
      <c r="OVC159" s="533"/>
      <c r="OVD159" s="533"/>
      <c r="OVE159" s="532"/>
      <c r="OVF159" s="533"/>
      <c r="OVG159" s="533"/>
      <c r="OVH159" s="533"/>
      <c r="OVI159" s="533"/>
      <c r="OVJ159" s="533"/>
      <c r="OVK159" s="532"/>
      <c r="OVL159" s="533"/>
      <c r="OVM159" s="533"/>
      <c r="OVN159" s="533"/>
      <c r="OVO159" s="533"/>
      <c r="OVP159" s="533"/>
      <c r="OVQ159" s="532"/>
      <c r="OVR159" s="533"/>
      <c r="OVS159" s="533"/>
      <c r="OVT159" s="533"/>
      <c r="OVU159" s="533"/>
      <c r="OVV159" s="533"/>
      <c r="OVW159" s="532"/>
      <c r="OVX159" s="533"/>
      <c r="OVY159" s="533"/>
      <c r="OVZ159" s="533"/>
      <c r="OWA159" s="533"/>
      <c r="OWB159" s="533"/>
      <c r="OWC159" s="532"/>
      <c r="OWD159" s="533"/>
      <c r="OWE159" s="533"/>
      <c r="OWF159" s="533"/>
      <c r="OWG159" s="533"/>
      <c r="OWH159" s="533"/>
      <c r="OWI159" s="532"/>
      <c r="OWJ159" s="533"/>
      <c r="OWK159" s="533"/>
      <c r="OWL159" s="533"/>
      <c r="OWM159" s="533"/>
      <c r="OWN159" s="533"/>
      <c r="OWO159" s="532"/>
      <c r="OWP159" s="533"/>
      <c r="OWQ159" s="533"/>
      <c r="OWR159" s="533"/>
      <c r="OWS159" s="533"/>
      <c r="OWT159" s="533"/>
      <c r="OWU159" s="532"/>
      <c r="OWV159" s="533"/>
      <c r="OWW159" s="533"/>
      <c r="OWX159" s="533"/>
      <c r="OWY159" s="533"/>
      <c r="OWZ159" s="533"/>
      <c r="OXA159" s="532"/>
      <c r="OXB159" s="533"/>
      <c r="OXC159" s="533"/>
      <c r="OXD159" s="533"/>
      <c r="OXE159" s="533"/>
      <c r="OXF159" s="533"/>
      <c r="OXG159" s="532"/>
      <c r="OXH159" s="533"/>
      <c r="OXI159" s="533"/>
      <c r="OXJ159" s="533"/>
      <c r="OXK159" s="533"/>
      <c r="OXL159" s="533"/>
      <c r="OXM159" s="532"/>
      <c r="OXN159" s="533"/>
      <c r="OXO159" s="533"/>
      <c r="OXP159" s="533"/>
      <c r="OXQ159" s="533"/>
      <c r="OXR159" s="533"/>
      <c r="OXS159" s="532"/>
      <c r="OXT159" s="533"/>
      <c r="OXU159" s="533"/>
      <c r="OXV159" s="533"/>
      <c r="OXW159" s="533"/>
      <c r="OXX159" s="533"/>
      <c r="OXY159" s="532"/>
      <c r="OXZ159" s="533"/>
      <c r="OYA159" s="533"/>
      <c r="OYB159" s="533"/>
      <c r="OYC159" s="533"/>
      <c r="OYD159" s="533"/>
      <c r="OYE159" s="532"/>
      <c r="OYF159" s="533"/>
      <c r="OYG159" s="533"/>
      <c r="OYH159" s="533"/>
      <c r="OYI159" s="533"/>
      <c r="OYJ159" s="533"/>
      <c r="OYK159" s="532"/>
      <c r="OYL159" s="533"/>
      <c r="OYM159" s="533"/>
      <c r="OYN159" s="533"/>
      <c r="OYO159" s="533"/>
      <c r="OYP159" s="533"/>
      <c r="OYQ159" s="532"/>
      <c r="OYR159" s="533"/>
      <c r="OYS159" s="533"/>
      <c r="OYT159" s="533"/>
      <c r="OYU159" s="533"/>
      <c r="OYV159" s="533"/>
      <c r="OYW159" s="532"/>
      <c r="OYX159" s="533"/>
      <c r="OYY159" s="533"/>
      <c r="OYZ159" s="533"/>
      <c r="OZA159" s="533"/>
      <c r="OZB159" s="533"/>
      <c r="OZC159" s="532"/>
      <c r="OZD159" s="533"/>
      <c r="OZE159" s="533"/>
      <c r="OZF159" s="533"/>
      <c r="OZG159" s="533"/>
      <c r="OZH159" s="533"/>
      <c r="OZI159" s="532"/>
      <c r="OZJ159" s="533"/>
      <c r="OZK159" s="533"/>
      <c r="OZL159" s="533"/>
      <c r="OZM159" s="533"/>
      <c r="OZN159" s="533"/>
      <c r="OZO159" s="532"/>
      <c r="OZP159" s="533"/>
      <c r="OZQ159" s="533"/>
      <c r="OZR159" s="533"/>
      <c r="OZS159" s="533"/>
      <c r="OZT159" s="533"/>
      <c r="OZU159" s="532"/>
      <c r="OZV159" s="533"/>
      <c r="OZW159" s="533"/>
      <c r="OZX159" s="533"/>
      <c r="OZY159" s="533"/>
      <c r="OZZ159" s="533"/>
      <c r="PAA159" s="532"/>
      <c r="PAB159" s="533"/>
      <c r="PAC159" s="533"/>
      <c r="PAD159" s="533"/>
      <c r="PAE159" s="533"/>
      <c r="PAF159" s="533"/>
      <c r="PAG159" s="532"/>
      <c r="PAH159" s="533"/>
      <c r="PAI159" s="533"/>
      <c r="PAJ159" s="533"/>
      <c r="PAK159" s="533"/>
      <c r="PAL159" s="533"/>
      <c r="PAM159" s="532"/>
      <c r="PAN159" s="533"/>
      <c r="PAO159" s="533"/>
      <c r="PAP159" s="533"/>
      <c r="PAQ159" s="533"/>
      <c r="PAR159" s="533"/>
      <c r="PAS159" s="532"/>
      <c r="PAT159" s="533"/>
      <c r="PAU159" s="533"/>
      <c r="PAV159" s="533"/>
      <c r="PAW159" s="533"/>
      <c r="PAX159" s="533"/>
      <c r="PAY159" s="532"/>
      <c r="PAZ159" s="533"/>
      <c r="PBA159" s="533"/>
      <c r="PBB159" s="533"/>
      <c r="PBC159" s="533"/>
      <c r="PBD159" s="533"/>
      <c r="PBE159" s="532"/>
      <c r="PBF159" s="533"/>
      <c r="PBG159" s="533"/>
      <c r="PBH159" s="533"/>
      <c r="PBI159" s="533"/>
      <c r="PBJ159" s="533"/>
      <c r="PBK159" s="532"/>
      <c r="PBL159" s="533"/>
      <c r="PBM159" s="533"/>
      <c r="PBN159" s="533"/>
      <c r="PBO159" s="533"/>
      <c r="PBP159" s="533"/>
      <c r="PBQ159" s="532"/>
      <c r="PBR159" s="533"/>
      <c r="PBS159" s="533"/>
      <c r="PBT159" s="533"/>
      <c r="PBU159" s="533"/>
      <c r="PBV159" s="533"/>
      <c r="PBW159" s="532"/>
      <c r="PBX159" s="533"/>
      <c r="PBY159" s="533"/>
      <c r="PBZ159" s="533"/>
      <c r="PCA159" s="533"/>
      <c r="PCB159" s="533"/>
      <c r="PCC159" s="532"/>
      <c r="PCD159" s="533"/>
      <c r="PCE159" s="533"/>
      <c r="PCF159" s="533"/>
      <c r="PCG159" s="533"/>
      <c r="PCH159" s="533"/>
      <c r="PCI159" s="532"/>
      <c r="PCJ159" s="533"/>
      <c r="PCK159" s="533"/>
      <c r="PCL159" s="533"/>
      <c r="PCM159" s="533"/>
      <c r="PCN159" s="533"/>
      <c r="PCO159" s="532"/>
      <c r="PCP159" s="533"/>
      <c r="PCQ159" s="533"/>
      <c r="PCR159" s="533"/>
      <c r="PCS159" s="533"/>
      <c r="PCT159" s="533"/>
      <c r="PCU159" s="532"/>
      <c r="PCV159" s="533"/>
      <c r="PCW159" s="533"/>
      <c r="PCX159" s="533"/>
      <c r="PCY159" s="533"/>
      <c r="PCZ159" s="533"/>
      <c r="PDA159" s="532"/>
      <c r="PDB159" s="533"/>
      <c r="PDC159" s="533"/>
      <c r="PDD159" s="533"/>
      <c r="PDE159" s="533"/>
      <c r="PDF159" s="533"/>
      <c r="PDG159" s="532"/>
      <c r="PDH159" s="533"/>
      <c r="PDI159" s="533"/>
      <c r="PDJ159" s="533"/>
      <c r="PDK159" s="533"/>
      <c r="PDL159" s="533"/>
      <c r="PDM159" s="532"/>
      <c r="PDN159" s="533"/>
      <c r="PDO159" s="533"/>
      <c r="PDP159" s="533"/>
      <c r="PDQ159" s="533"/>
      <c r="PDR159" s="533"/>
      <c r="PDS159" s="532"/>
      <c r="PDT159" s="533"/>
      <c r="PDU159" s="533"/>
      <c r="PDV159" s="533"/>
      <c r="PDW159" s="533"/>
      <c r="PDX159" s="533"/>
      <c r="PDY159" s="532"/>
      <c r="PDZ159" s="533"/>
      <c r="PEA159" s="533"/>
      <c r="PEB159" s="533"/>
      <c r="PEC159" s="533"/>
      <c r="PED159" s="533"/>
      <c r="PEE159" s="532"/>
      <c r="PEF159" s="533"/>
      <c r="PEG159" s="533"/>
      <c r="PEH159" s="533"/>
      <c r="PEI159" s="533"/>
      <c r="PEJ159" s="533"/>
      <c r="PEK159" s="532"/>
      <c r="PEL159" s="533"/>
      <c r="PEM159" s="533"/>
      <c r="PEN159" s="533"/>
      <c r="PEO159" s="533"/>
      <c r="PEP159" s="533"/>
      <c r="PEQ159" s="532"/>
      <c r="PER159" s="533"/>
      <c r="PES159" s="533"/>
      <c r="PET159" s="533"/>
      <c r="PEU159" s="533"/>
      <c r="PEV159" s="533"/>
      <c r="PEW159" s="532"/>
      <c r="PEX159" s="533"/>
      <c r="PEY159" s="533"/>
      <c r="PEZ159" s="533"/>
      <c r="PFA159" s="533"/>
      <c r="PFB159" s="533"/>
      <c r="PFC159" s="532"/>
      <c r="PFD159" s="533"/>
      <c r="PFE159" s="533"/>
      <c r="PFF159" s="533"/>
      <c r="PFG159" s="533"/>
      <c r="PFH159" s="533"/>
      <c r="PFI159" s="532"/>
      <c r="PFJ159" s="533"/>
      <c r="PFK159" s="533"/>
      <c r="PFL159" s="533"/>
      <c r="PFM159" s="533"/>
      <c r="PFN159" s="533"/>
      <c r="PFO159" s="532"/>
      <c r="PFP159" s="533"/>
      <c r="PFQ159" s="533"/>
      <c r="PFR159" s="533"/>
      <c r="PFS159" s="533"/>
      <c r="PFT159" s="533"/>
      <c r="PFU159" s="532"/>
      <c r="PFV159" s="533"/>
      <c r="PFW159" s="533"/>
      <c r="PFX159" s="533"/>
      <c r="PFY159" s="533"/>
      <c r="PFZ159" s="533"/>
      <c r="PGA159" s="532"/>
      <c r="PGB159" s="533"/>
      <c r="PGC159" s="533"/>
      <c r="PGD159" s="533"/>
      <c r="PGE159" s="533"/>
      <c r="PGF159" s="533"/>
      <c r="PGG159" s="532"/>
      <c r="PGH159" s="533"/>
      <c r="PGI159" s="533"/>
      <c r="PGJ159" s="533"/>
      <c r="PGK159" s="533"/>
      <c r="PGL159" s="533"/>
      <c r="PGM159" s="532"/>
      <c r="PGN159" s="533"/>
      <c r="PGO159" s="533"/>
      <c r="PGP159" s="533"/>
      <c r="PGQ159" s="533"/>
      <c r="PGR159" s="533"/>
      <c r="PGS159" s="532"/>
      <c r="PGT159" s="533"/>
      <c r="PGU159" s="533"/>
      <c r="PGV159" s="533"/>
      <c r="PGW159" s="533"/>
      <c r="PGX159" s="533"/>
      <c r="PGY159" s="532"/>
      <c r="PGZ159" s="533"/>
      <c r="PHA159" s="533"/>
      <c r="PHB159" s="533"/>
      <c r="PHC159" s="533"/>
      <c r="PHD159" s="533"/>
      <c r="PHE159" s="532"/>
      <c r="PHF159" s="533"/>
      <c r="PHG159" s="533"/>
      <c r="PHH159" s="533"/>
      <c r="PHI159" s="533"/>
      <c r="PHJ159" s="533"/>
      <c r="PHK159" s="532"/>
      <c r="PHL159" s="533"/>
      <c r="PHM159" s="533"/>
      <c r="PHN159" s="533"/>
      <c r="PHO159" s="533"/>
      <c r="PHP159" s="533"/>
      <c r="PHQ159" s="532"/>
      <c r="PHR159" s="533"/>
      <c r="PHS159" s="533"/>
      <c r="PHT159" s="533"/>
      <c r="PHU159" s="533"/>
      <c r="PHV159" s="533"/>
      <c r="PHW159" s="532"/>
      <c r="PHX159" s="533"/>
      <c r="PHY159" s="533"/>
      <c r="PHZ159" s="533"/>
      <c r="PIA159" s="533"/>
      <c r="PIB159" s="533"/>
      <c r="PIC159" s="532"/>
      <c r="PID159" s="533"/>
      <c r="PIE159" s="533"/>
      <c r="PIF159" s="533"/>
      <c r="PIG159" s="533"/>
      <c r="PIH159" s="533"/>
      <c r="PII159" s="532"/>
      <c r="PIJ159" s="533"/>
      <c r="PIK159" s="533"/>
      <c r="PIL159" s="533"/>
      <c r="PIM159" s="533"/>
      <c r="PIN159" s="533"/>
      <c r="PIO159" s="532"/>
      <c r="PIP159" s="533"/>
      <c r="PIQ159" s="533"/>
      <c r="PIR159" s="533"/>
      <c r="PIS159" s="533"/>
      <c r="PIT159" s="533"/>
      <c r="PIU159" s="532"/>
      <c r="PIV159" s="533"/>
      <c r="PIW159" s="533"/>
      <c r="PIX159" s="533"/>
      <c r="PIY159" s="533"/>
      <c r="PIZ159" s="533"/>
      <c r="PJA159" s="532"/>
      <c r="PJB159" s="533"/>
      <c r="PJC159" s="533"/>
      <c r="PJD159" s="533"/>
      <c r="PJE159" s="533"/>
      <c r="PJF159" s="533"/>
      <c r="PJG159" s="532"/>
      <c r="PJH159" s="533"/>
      <c r="PJI159" s="533"/>
      <c r="PJJ159" s="533"/>
      <c r="PJK159" s="533"/>
      <c r="PJL159" s="533"/>
      <c r="PJM159" s="532"/>
      <c r="PJN159" s="533"/>
      <c r="PJO159" s="533"/>
      <c r="PJP159" s="533"/>
      <c r="PJQ159" s="533"/>
      <c r="PJR159" s="533"/>
      <c r="PJS159" s="532"/>
      <c r="PJT159" s="533"/>
      <c r="PJU159" s="533"/>
      <c r="PJV159" s="533"/>
      <c r="PJW159" s="533"/>
      <c r="PJX159" s="533"/>
      <c r="PJY159" s="532"/>
      <c r="PJZ159" s="533"/>
      <c r="PKA159" s="533"/>
      <c r="PKB159" s="533"/>
      <c r="PKC159" s="533"/>
      <c r="PKD159" s="533"/>
      <c r="PKE159" s="532"/>
      <c r="PKF159" s="533"/>
      <c r="PKG159" s="533"/>
      <c r="PKH159" s="533"/>
      <c r="PKI159" s="533"/>
      <c r="PKJ159" s="533"/>
      <c r="PKK159" s="532"/>
      <c r="PKL159" s="533"/>
      <c r="PKM159" s="533"/>
      <c r="PKN159" s="533"/>
      <c r="PKO159" s="533"/>
      <c r="PKP159" s="533"/>
      <c r="PKQ159" s="532"/>
      <c r="PKR159" s="533"/>
      <c r="PKS159" s="533"/>
      <c r="PKT159" s="533"/>
      <c r="PKU159" s="533"/>
      <c r="PKV159" s="533"/>
      <c r="PKW159" s="532"/>
      <c r="PKX159" s="533"/>
      <c r="PKY159" s="533"/>
      <c r="PKZ159" s="533"/>
      <c r="PLA159" s="533"/>
      <c r="PLB159" s="533"/>
      <c r="PLC159" s="532"/>
      <c r="PLD159" s="533"/>
      <c r="PLE159" s="533"/>
      <c r="PLF159" s="533"/>
      <c r="PLG159" s="533"/>
      <c r="PLH159" s="533"/>
      <c r="PLI159" s="532"/>
      <c r="PLJ159" s="533"/>
      <c r="PLK159" s="533"/>
      <c r="PLL159" s="533"/>
      <c r="PLM159" s="533"/>
      <c r="PLN159" s="533"/>
      <c r="PLO159" s="532"/>
      <c r="PLP159" s="533"/>
      <c r="PLQ159" s="533"/>
      <c r="PLR159" s="533"/>
      <c r="PLS159" s="533"/>
      <c r="PLT159" s="533"/>
      <c r="PLU159" s="532"/>
      <c r="PLV159" s="533"/>
      <c r="PLW159" s="533"/>
      <c r="PLX159" s="533"/>
      <c r="PLY159" s="533"/>
      <c r="PLZ159" s="533"/>
      <c r="PMA159" s="532"/>
      <c r="PMB159" s="533"/>
      <c r="PMC159" s="533"/>
      <c r="PMD159" s="533"/>
      <c r="PME159" s="533"/>
      <c r="PMF159" s="533"/>
      <c r="PMG159" s="532"/>
      <c r="PMH159" s="533"/>
      <c r="PMI159" s="533"/>
      <c r="PMJ159" s="533"/>
      <c r="PMK159" s="533"/>
      <c r="PML159" s="533"/>
      <c r="PMM159" s="532"/>
      <c r="PMN159" s="533"/>
      <c r="PMO159" s="533"/>
      <c r="PMP159" s="533"/>
      <c r="PMQ159" s="533"/>
      <c r="PMR159" s="533"/>
      <c r="PMS159" s="532"/>
      <c r="PMT159" s="533"/>
      <c r="PMU159" s="533"/>
      <c r="PMV159" s="533"/>
      <c r="PMW159" s="533"/>
      <c r="PMX159" s="533"/>
      <c r="PMY159" s="532"/>
      <c r="PMZ159" s="533"/>
      <c r="PNA159" s="533"/>
      <c r="PNB159" s="533"/>
      <c r="PNC159" s="533"/>
      <c r="PND159" s="533"/>
      <c r="PNE159" s="532"/>
      <c r="PNF159" s="533"/>
      <c r="PNG159" s="533"/>
      <c r="PNH159" s="533"/>
      <c r="PNI159" s="533"/>
      <c r="PNJ159" s="533"/>
      <c r="PNK159" s="532"/>
      <c r="PNL159" s="533"/>
      <c r="PNM159" s="533"/>
      <c r="PNN159" s="533"/>
      <c r="PNO159" s="533"/>
      <c r="PNP159" s="533"/>
      <c r="PNQ159" s="532"/>
      <c r="PNR159" s="533"/>
      <c r="PNS159" s="533"/>
      <c r="PNT159" s="533"/>
      <c r="PNU159" s="533"/>
      <c r="PNV159" s="533"/>
      <c r="PNW159" s="532"/>
      <c r="PNX159" s="533"/>
      <c r="PNY159" s="533"/>
      <c r="PNZ159" s="533"/>
      <c r="POA159" s="533"/>
      <c r="POB159" s="533"/>
      <c r="POC159" s="532"/>
      <c r="POD159" s="533"/>
      <c r="POE159" s="533"/>
      <c r="POF159" s="533"/>
      <c r="POG159" s="533"/>
      <c r="POH159" s="533"/>
      <c r="POI159" s="532"/>
      <c r="POJ159" s="533"/>
      <c r="POK159" s="533"/>
      <c r="POL159" s="533"/>
      <c r="POM159" s="533"/>
      <c r="PON159" s="533"/>
      <c r="POO159" s="532"/>
      <c r="POP159" s="533"/>
      <c r="POQ159" s="533"/>
      <c r="POR159" s="533"/>
      <c r="POS159" s="533"/>
      <c r="POT159" s="533"/>
      <c r="POU159" s="532"/>
      <c r="POV159" s="533"/>
      <c r="POW159" s="533"/>
      <c r="POX159" s="533"/>
      <c r="POY159" s="533"/>
      <c r="POZ159" s="533"/>
      <c r="PPA159" s="532"/>
      <c r="PPB159" s="533"/>
      <c r="PPC159" s="533"/>
      <c r="PPD159" s="533"/>
      <c r="PPE159" s="533"/>
      <c r="PPF159" s="533"/>
      <c r="PPG159" s="532"/>
      <c r="PPH159" s="533"/>
      <c r="PPI159" s="533"/>
      <c r="PPJ159" s="533"/>
      <c r="PPK159" s="533"/>
      <c r="PPL159" s="533"/>
      <c r="PPM159" s="532"/>
      <c r="PPN159" s="533"/>
      <c r="PPO159" s="533"/>
      <c r="PPP159" s="533"/>
      <c r="PPQ159" s="533"/>
      <c r="PPR159" s="533"/>
      <c r="PPS159" s="532"/>
      <c r="PPT159" s="533"/>
      <c r="PPU159" s="533"/>
      <c r="PPV159" s="533"/>
      <c r="PPW159" s="533"/>
      <c r="PPX159" s="533"/>
      <c r="PPY159" s="532"/>
      <c r="PPZ159" s="533"/>
      <c r="PQA159" s="533"/>
      <c r="PQB159" s="533"/>
      <c r="PQC159" s="533"/>
      <c r="PQD159" s="533"/>
      <c r="PQE159" s="532"/>
      <c r="PQF159" s="533"/>
      <c r="PQG159" s="533"/>
      <c r="PQH159" s="533"/>
      <c r="PQI159" s="533"/>
      <c r="PQJ159" s="533"/>
      <c r="PQK159" s="532"/>
      <c r="PQL159" s="533"/>
      <c r="PQM159" s="533"/>
      <c r="PQN159" s="533"/>
      <c r="PQO159" s="533"/>
      <c r="PQP159" s="533"/>
      <c r="PQQ159" s="532"/>
      <c r="PQR159" s="533"/>
      <c r="PQS159" s="533"/>
      <c r="PQT159" s="533"/>
      <c r="PQU159" s="533"/>
      <c r="PQV159" s="533"/>
      <c r="PQW159" s="532"/>
      <c r="PQX159" s="533"/>
      <c r="PQY159" s="533"/>
      <c r="PQZ159" s="533"/>
      <c r="PRA159" s="533"/>
      <c r="PRB159" s="533"/>
      <c r="PRC159" s="532"/>
      <c r="PRD159" s="533"/>
      <c r="PRE159" s="533"/>
      <c r="PRF159" s="533"/>
      <c r="PRG159" s="533"/>
      <c r="PRH159" s="533"/>
      <c r="PRI159" s="532"/>
      <c r="PRJ159" s="533"/>
      <c r="PRK159" s="533"/>
      <c r="PRL159" s="533"/>
      <c r="PRM159" s="533"/>
      <c r="PRN159" s="533"/>
      <c r="PRO159" s="532"/>
      <c r="PRP159" s="533"/>
      <c r="PRQ159" s="533"/>
      <c r="PRR159" s="533"/>
      <c r="PRS159" s="533"/>
      <c r="PRT159" s="533"/>
      <c r="PRU159" s="532"/>
      <c r="PRV159" s="533"/>
      <c r="PRW159" s="533"/>
      <c r="PRX159" s="533"/>
      <c r="PRY159" s="533"/>
      <c r="PRZ159" s="533"/>
      <c r="PSA159" s="532"/>
      <c r="PSB159" s="533"/>
      <c r="PSC159" s="533"/>
      <c r="PSD159" s="533"/>
      <c r="PSE159" s="533"/>
      <c r="PSF159" s="533"/>
      <c r="PSG159" s="532"/>
      <c r="PSH159" s="533"/>
      <c r="PSI159" s="533"/>
      <c r="PSJ159" s="533"/>
      <c r="PSK159" s="533"/>
      <c r="PSL159" s="533"/>
      <c r="PSM159" s="532"/>
      <c r="PSN159" s="533"/>
      <c r="PSO159" s="533"/>
      <c r="PSP159" s="533"/>
      <c r="PSQ159" s="533"/>
      <c r="PSR159" s="533"/>
      <c r="PSS159" s="532"/>
      <c r="PST159" s="533"/>
      <c r="PSU159" s="533"/>
      <c r="PSV159" s="533"/>
      <c r="PSW159" s="533"/>
      <c r="PSX159" s="533"/>
      <c r="PSY159" s="532"/>
      <c r="PSZ159" s="533"/>
      <c r="PTA159" s="533"/>
      <c r="PTB159" s="533"/>
      <c r="PTC159" s="533"/>
      <c r="PTD159" s="533"/>
      <c r="PTE159" s="532"/>
      <c r="PTF159" s="533"/>
      <c r="PTG159" s="533"/>
      <c r="PTH159" s="533"/>
      <c r="PTI159" s="533"/>
      <c r="PTJ159" s="533"/>
      <c r="PTK159" s="532"/>
      <c r="PTL159" s="533"/>
      <c r="PTM159" s="533"/>
      <c r="PTN159" s="533"/>
      <c r="PTO159" s="533"/>
      <c r="PTP159" s="533"/>
      <c r="PTQ159" s="532"/>
      <c r="PTR159" s="533"/>
      <c r="PTS159" s="533"/>
      <c r="PTT159" s="533"/>
      <c r="PTU159" s="533"/>
      <c r="PTV159" s="533"/>
      <c r="PTW159" s="532"/>
      <c r="PTX159" s="533"/>
      <c r="PTY159" s="533"/>
      <c r="PTZ159" s="533"/>
      <c r="PUA159" s="533"/>
      <c r="PUB159" s="533"/>
      <c r="PUC159" s="532"/>
      <c r="PUD159" s="533"/>
      <c r="PUE159" s="533"/>
      <c r="PUF159" s="533"/>
      <c r="PUG159" s="533"/>
      <c r="PUH159" s="533"/>
      <c r="PUI159" s="532"/>
      <c r="PUJ159" s="533"/>
      <c r="PUK159" s="533"/>
      <c r="PUL159" s="533"/>
      <c r="PUM159" s="533"/>
      <c r="PUN159" s="533"/>
      <c r="PUO159" s="532"/>
      <c r="PUP159" s="533"/>
      <c r="PUQ159" s="533"/>
      <c r="PUR159" s="533"/>
      <c r="PUS159" s="533"/>
      <c r="PUT159" s="533"/>
      <c r="PUU159" s="532"/>
      <c r="PUV159" s="533"/>
      <c r="PUW159" s="533"/>
      <c r="PUX159" s="533"/>
      <c r="PUY159" s="533"/>
      <c r="PUZ159" s="533"/>
      <c r="PVA159" s="532"/>
      <c r="PVB159" s="533"/>
      <c r="PVC159" s="533"/>
      <c r="PVD159" s="533"/>
      <c r="PVE159" s="533"/>
      <c r="PVF159" s="533"/>
      <c r="PVG159" s="532"/>
      <c r="PVH159" s="533"/>
      <c r="PVI159" s="533"/>
      <c r="PVJ159" s="533"/>
      <c r="PVK159" s="533"/>
      <c r="PVL159" s="533"/>
      <c r="PVM159" s="532"/>
      <c r="PVN159" s="533"/>
      <c r="PVO159" s="533"/>
      <c r="PVP159" s="533"/>
      <c r="PVQ159" s="533"/>
      <c r="PVR159" s="533"/>
      <c r="PVS159" s="532"/>
      <c r="PVT159" s="533"/>
      <c r="PVU159" s="533"/>
      <c r="PVV159" s="533"/>
      <c r="PVW159" s="533"/>
      <c r="PVX159" s="533"/>
      <c r="PVY159" s="532"/>
      <c r="PVZ159" s="533"/>
      <c r="PWA159" s="533"/>
      <c r="PWB159" s="533"/>
      <c r="PWC159" s="533"/>
      <c r="PWD159" s="533"/>
      <c r="PWE159" s="532"/>
      <c r="PWF159" s="533"/>
      <c r="PWG159" s="533"/>
      <c r="PWH159" s="533"/>
      <c r="PWI159" s="533"/>
      <c r="PWJ159" s="533"/>
      <c r="PWK159" s="532"/>
      <c r="PWL159" s="533"/>
      <c r="PWM159" s="533"/>
      <c r="PWN159" s="533"/>
      <c r="PWO159" s="533"/>
      <c r="PWP159" s="533"/>
      <c r="PWQ159" s="532"/>
      <c r="PWR159" s="533"/>
      <c r="PWS159" s="533"/>
      <c r="PWT159" s="533"/>
      <c r="PWU159" s="533"/>
      <c r="PWV159" s="533"/>
      <c r="PWW159" s="532"/>
      <c r="PWX159" s="533"/>
      <c r="PWY159" s="533"/>
      <c r="PWZ159" s="533"/>
      <c r="PXA159" s="533"/>
      <c r="PXB159" s="533"/>
      <c r="PXC159" s="532"/>
      <c r="PXD159" s="533"/>
      <c r="PXE159" s="533"/>
      <c r="PXF159" s="533"/>
      <c r="PXG159" s="533"/>
      <c r="PXH159" s="533"/>
      <c r="PXI159" s="532"/>
      <c r="PXJ159" s="533"/>
      <c r="PXK159" s="533"/>
      <c r="PXL159" s="533"/>
      <c r="PXM159" s="533"/>
      <c r="PXN159" s="533"/>
      <c r="PXO159" s="532"/>
      <c r="PXP159" s="533"/>
      <c r="PXQ159" s="533"/>
      <c r="PXR159" s="533"/>
      <c r="PXS159" s="533"/>
      <c r="PXT159" s="533"/>
      <c r="PXU159" s="532"/>
      <c r="PXV159" s="533"/>
      <c r="PXW159" s="533"/>
      <c r="PXX159" s="533"/>
      <c r="PXY159" s="533"/>
      <c r="PXZ159" s="533"/>
      <c r="PYA159" s="532"/>
      <c r="PYB159" s="533"/>
      <c r="PYC159" s="533"/>
      <c r="PYD159" s="533"/>
      <c r="PYE159" s="533"/>
      <c r="PYF159" s="533"/>
      <c r="PYG159" s="532"/>
      <c r="PYH159" s="533"/>
      <c r="PYI159" s="533"/>
      <c r="PYJ159" s="533"/>
      <c r="PYK159" s="533"/>
      <c r="PYL159" s="533"/>
      <c r="PYM159" s="532"/>
      <c r="PYN159" s="533"/>
      <c r="PYO159" s="533"/>
      <c r="PYP159" s="533"/>
      <c r="PYQ159" s="533"/>
      <c r="PYR159" s="533"/>
      <c r="PYS159" s="532"/>
      <c r="PYT159" s="533"/>
      <c r="PYU159" s="533"/>
      <c r="PYV159" s="533"/>
      <c r="PYW159" s="533"/>
      <c r="PYX159" s="533"/>
      <c r="PYY159" s="532"/>
      <c r="PYZ159" s="533"/>
      <c r="PZA159" s="533"/>
      <c r="PZB159" s="533"/>
      <c r="PZC159" s="533"/>
      <c r="PZD159" s="533"/>
      <c r="PZE159" s="532"/>
      <c r="PZF159" s="533"/>
      <c r="PZG159" s="533"/>
      <c r="PZH159" s="533"/>
      <c r="PZI159" s="533"/>
      <c r="PZJ159" s="533"/>
      <c r="PZK159" s="532"/>
      <c r="PZL159" s="533"/>
      <c r="PZM159" s="533"/>
      <c r="PZN159" s="533"/>
      <c r="PZO159" s="533"/>
      <c r="PZP159" s="533"/>
      <c r="PZQ159" s="532"/>
      <c r="PZR159" s="533"/>
      <c r="PZS159" s="533"/>
      <c r="PZT159" s="533"/>
      <c r="PZU159" s="533"/>
      <c r="PZV159" s="533"/>
      <c r="PZW159" s="532"/>
      <c r="PZX159" s="533"/>
      <c r="PZY159" s="533"/>
      <c r="PZZ159" s="533"/>
      <c r="QAA159" s="533"/>
      <c r="QAB159" s="533"/>
      <c r="QAC159" s="532"/>
      <c r="QAD159" s="533"/>
      <c r="QAE159" s="533"/>
      <c r="QAF159" s="533"/>
      <c r="QAG159" s="533"/>
      <c r="QAH159" s="533"/>
      <c r="QAI159" s="532"/>
      <c r="QAJ159" s="533"/>
      <c r="QAK159" s="533"/>
      <c r="QAL159" s="533"/>
      <c r="QAM159" s="533"/>
      <c r="QAN159" s="533"/>
      <c r="QAO159" s="532"/>
      <c r="QAP159" s="533"/>
      <c r="QAQ159" s="533"/>
      <c r="QAR159" s="533"/>
      <c r="QAS159" s="533"/>
      <c r="QAT159" s="533"/>
      <c r="QAU159" s="532"/>
      <c r="QAV159" s="533"/>
      <c r="QAW159" s="533"/>
      <c r="QAX159" s="533"/>
      <c r="QAY159" s="533"/>
      <c r="QAZ159" s="533"/>
      <c r="QBA159" s="532"/>
      <c r="QBB159" s="533"/>
      <c r="QBC159" s="533"/>
      <c r="QBD159" s="533"/>
      <c r="QBE159" s="533"/>
      <c r="QBF159" s="533"/>
      <c r="QBG159" s="532"/>
      <c r="QBH159" s="533"/>
      <c r="QBI159" s="533"/>
      <c r="QBJ159" s="533"/>
      <c r="QBK159" s="533"/>
      <c r="QBL159" s="533"/>
      <c r="QBM159" s="532"/>
      <c r="QBN159" s="533"/>
      <c r="QBO159" s="533"/>
      <c r="QBP159" s="533"/>
      <c r="QBQ159" s="533"/>
      <c r="QBR159" s="533"/>
      <c r="QBS159" s="532"/>
      <c r="QBT159" s="533"/>
      <c r="QBU159" s="533"/>
      <c r="QBV159" s="533"/>
      <c r="QBW159" s="533"/>
      <c r="QBX159" s="533"/>
      <c r="QBY159" s="532"/>
      <c r="QBZ159" s="533"/>
      <c r="QCA159" s="533"/>
      <c r="QCB159" s="533"/>
      <c r="QCC159" s="533"/>
      <c r="QCD159" s="533"/>
      <c r="QCE159" s="532"/>
      <c r="QCF159" s="533"/>
      <c r="QCG159" s="533"/>
      <c r="QCH159" s="533"/>
      <c r="QCI159" s="533"/>
      <c r="QCJ159" s="533"/>
      <c r="QCK159" s="532"/>
      <c r="QCL159" s="533"/>
      <c r="QCM159" s="533"/>
      <c r="QCN159" s="533"/>
      <c r="QCO159" s="533"/>
      <c r="QCP159" s="533"/>
      <c r="QCQ159" s="532"/>
      <c r="QCR159" s="533"/>
      <c r="QCS159" s="533"/>
      <c r="QCT159" s="533"/>
      <c r="QCU159" s="533"/>
      <c r="QCV159" s="533"/>
      <c r="QCW159" s="532"/>
      <c r="QCX159" s="533"/>
      <c r="QCY159" s="533"/>
      <c r="QCZ159" s="533"/>
      <c r="QDA159" s="533"/>
      <c r="QDB159" s="533"/>
      <c r="QDC159" s="532"/>
      <c r="QDD159" s="533"/>
      <c r="QDE159" s="533"/>
      <c r="QDF159" s="533"/>
      <c r="QDG159" s="533"/>
      <c r="QDH159" s="533"/>
      <c r="QDI159" s="532"/>
      <c r="QDJ159" s="533"/>
      <c r="QDK159" s="533"/>
      <c r="QDL159" s="533"/>
      <c r="QDM159" s="533"/>
      <c r="QDN159" s="533"/>
      <c r="QDO159" s="532"/>
      <c r="QDP159" s="533"/>
      <c r="QDQ159" s="533"/>
      <c r="QDR159" s="533"/>
      <c r="QDS159" s="533"/>
      <c r="QDT159" s="533"/>
      <c r="QDU159" s="532"/>
      <c r="QDV159" s="533"/>
      <c r="QDW159" s="533"/>
      <c r="QDX159" s="533"/>
      <c r="QDY159" s="533"/>
      <c r="QDZ159" s="533"/>
      <c r="QEA159" s="532"/>
      <c r="QEB159" s="533"/>
      <c r="QEC159" s="533"/>
      <c r="QED159" s="533"/>
      <c r="QEE159" s="533"/>
      <c r="QEF159" s="533"/>
      <c r="QEG159" s="532"/>
      <c r="QEH159" s="533"/>
      <c r="QEI159" s="533"/>
      <c r="QEJ159" s="533"/>
      <c r="QEK159" s="533"/>
      <c r="QEL159" s="533"/>
      <c r="QEM159" s="532"/>
      <c r="QEN159" s="533"/>
      <c r="QEO159" s="533"/>
      <c r="QEP159" s="533"/>
      <c r="QEQ159" s="533"/>
      <c r="QER159" s="533"/>
      <c r="QES159" s="532"/>
      <c r="QET159" s="533"/>
      <c r="QEU159" s="533"/>
      <c r="QEV159" s="533"/>
      <c r="QEW159" s="533"/>
      <c r="QEX159" s="533"/>
      <c r="QEY159" s="532"/>
      <c r="QEZ159" s="533"/>
      <c r="QFA159" s="533"/>
      <c r="QFB159" s="533"/>
      <c r="QFC159" s="533"/>
      <c r="QFD159" s="533"/>
      <c r="QFE159" s="532"/>
      <c r="QFF159" s="533"/>
      <c r="QFG159" s="533"/>
      <c r="QFH159" s="533"/>
      <c r="QFI159" s="533"/>
      <c r="QFJ159" s="533"/>
      <c r="QFK159" s="532"/>
      <c r="QFL159" s="533"/>
      <c r="QFM159" s="533"/>
      <c r="QFN159" s="533"/>
      <c r="QFO159" s="533"/>
      <c r="QFP159" s="533"/>
      <c r="QFQ159" s="532"/>
      <c r="QFR159" s="533"/>
      <c r="QFS159" s="533"/>
      <c r="QFT159" s="533"/>
      <c r="QFU159" s="533"/>
      <c r="QFV159" s="533"/>
      <c r="QFW159" s="532"/>
      <c r="QFX159" s="533"/>
      <c r="QFY159" s="533"/>
      <c r="QFZ159" s="533"/>
      <c r="QGA159" s="533"/>
      <c r="QGB159" s="533"/>
      <c r="QGC159" s="532"/>
      <c r="QGD159" s="533"/>
      <c r="QGE159" s="533"/>
      <c r="QGF159" s="533"/>
      <c r="QGG159" s="533"/>
      <c r="QGH159" s="533"/>
      <c r="QGI159" s="532"/>
      <c r="QGJ159" s="533"/>
      <c r="QGK159" s="533"/>
      <c r="QGL159" s="533"/>
      <c r="QGM159" s="533"/>
      <c r="QGN159" s="533"/>
      <c r="QGO159" s="532"/>
      <c r="QGP159" s="533"/>
      <c r="QGQ159" s="533"/>
      <c r="QGR159" s="533"/>
      <c r="QGS159" s="533"/>
      <c r="QGT159" s="533"/>
      <c r="QGU159" s="532"/>
      <c r="QGV159" s="533"/>
      <c r="QGW159" s="533"/>
      <c r="QGX159" s="533"/>
      <c r="QGY159" s="533"/>
      <c r="QGZ159" s="533"/>
      <c r="QHA159" s="532"/>
      <c r="QHB159" s="533"/>
      <c r="QHC159" s="533"/>
      <c r="QHD159" s="533"/>
      <c r="QHE159" s="533"/>
      <c r="QHF159" s="533"/>
      <c r="QHG159" s="532"/>
      <c r="QHH159" s="533"/>
      <c r="QHI159" s="533"/>
      <c r="QHJ159" s="533"/>
      <c r="QHK159" s="533"/>
      <c r="QHL159" s="533"/>
      <c r="QHM159" s="532"/>
      <c r="QHN159" s="533"/>
      <c r="QHO159" s="533"/>
      <c r="QHP159" s="533"/>
      <c r="QHQ159" s="533"/>
      <c r="QHR159" s="533"/>
      <c r="QHS159" s="532"/>
      <c r="QHT159" s="533"/>
      <c r="QHU159" s="533"/>
      <c r="QHV159" s="533"/>
      <c r="QHW159" s="533"/>
      <c r="QHX159" s="533"/>
      <c r="QHY159" s="532"/>
      <c r="QHZ159" s="533"/>
      <c r="QIA159" s="533"/>
      <c r="QIB159" s="533"/>
      <c r="QIC159" s="533"/>
      <c r="QID159" s="533"/>
      <c r="QIE159" s="532"/>
      <c r="QIF159" s="533"/>
      <c r="QIG159" s="533"/>
      <c r="QIH159" s="533"/>
      <c r="QII159" s="533"/>
      <c r="QIJ159" s="533"/>
      <c r="QIK159" s="532"/>
      <c r="QIL159" s="533"/>
      <c r="QIM159" s="533"/>
      <c r="QIN159" s="533"/>
      <c r="QIO159" s="533"/>
      <c r="QIP159" s="533"/>
      <c r="QIQ159" s="532"/>
      <c r="QIR159" s="533"/>
      <c r="QIS159" s="533"/>
      <c r="QIT159" s="533"/>
      <c r="QIU159" s="533"/>
      <c r="QIV159" s="533"/>
      <c r="QIW159" s="532"/>
      <c r="QIX159" s="533"/>
      <c r="QIY159" s="533"/>
      <c r="QIZ159" s="533"/>
      <c r="QJA159" s="533"/>
      <c r="QJB159" s="533"/>
      <c r="QJC159" s="532"/>
      <c r="QJD159" s="533"/>
      <c r="QJE159" s="533"/>
      <c r="QJF159" s="533"/>
      <c r="QJG159" s="533"/>
      <c r="QJH159" s="533"/>
      <c r="QJI159" s="532"/>
      <c r="QJJ159" s="533"/>
      <c r="QJK159" s="533"/>
      <c r="QJL159" s="533"/>
      <c r="QJM159" s="533"/>
      <c r="QJN159" s="533"/>
      <c r="QJO159" s="532"/>
      <c r="QJP159" s="533"/>
      <c r="QJQ159" s="533"/>
      <c r="QJR159" s="533"/>
      <c r="QJS159" s="533"/>
      <c r="QJT159" s="533"/>
      <c r="QJU159" s="532"/>
      <c r="QJV159" s="533"/>
      <c r="QJW159" s="533"/>
      <c r="QJX159" s="533"/>
      <c r="QJY159" s="533"/>
      <c r="QJZ159" s="533"/>
      <c r="QKA159" s="532"/>
      <c r="QKB159" s="533"/>
      <c r="QKC159" s="533"/>
      <c r="QKD159" s="533"/>
      <c r="QKE159" s="533"/>
      <c r="QKF159" s="533"/>
      <c r="QKG159" s="532"/>
      <c r="QKH159" s="533"/>
      <c r="QKI159" s="533"/>
      <c r="QKJ159" s="533"/>
      <c r="QKK159" s="533"/>
      <c r="QKL159" s="533"/>
      <c r="QKM159" s="532"/>
      <c r="QKN159" s="533"/>
      <c r="QKO159" s="533"/>
      <c r="QKP159" s="533"/>
      <c r="QKQ159" s="533"/>
      <c r="QKR159" s="533"/>
      <c r="QKS159" s="532"/>
      <c r="QKT159" s="533"/>
      <c r="QKU159" s="533"/>
      <c r="QKV159" s="533"/>
      <c r="QKW159" s="533"/>
      <c r="QKX159" s="533"/>
      <c r="QKY159" s="532"/>
      <c r="QKZ159" s="533"/>
      <c r="QLA159" s="533"/>
      <c r="QLB159" s="533"/>
      <c r="QLC159" s="533"/>
      <c r="QLD159" s="533"/>
      <c r="QLE159" s="532"/>
      <c r="QLF159" s="533"/>
      <c r="QLG159" s="533"/>
      <c r="QLH159" s="533"/>
      <c r="QLI159" s="533"/>
      <c r="QLJ159" s="533"/>
      <c r="QLK159" s="532"/>
      <c r="QLL159" s="533"/>
      <c r="QLM159" s="533"/>
      <c r="QLN159" s="533"/>
      <c r="QLO159" s="533"/>
      <c r="QLP159" s="533"/>
      <c r="QLQ159" s="532"/>
      <c r="QLR159" s="533"/>
      <c r="QLS159" s="533"/>
      <c r="QLT159" s="533"/>
      <c r="QLU159" s="533"/>
      <c r="QLV159" s="533"/>
      <c r="QLW159" s="532"/>
      <c r="QLX159" s="533"/>
      <c r="QLY159" s="533"/>
      <c r="QLZ159" s="533"/>
      <c r="QMA159" s="533"/>
      <c r="QMB159" s="533"/>
      <c r="QMC159" s="532"/>
      <c r="QMD159" s="533"/>
      <c r="QME159" s="533"/>
      <c r="QMF159" s="533"/>
      <c r="QMG159" s="533"/>
      <c r="QMH159" s="533"/>
      <c r="QMI159" s="532"/>
      <c r="QMJ159" s="533"/>
      <c r="QMK159" s="533"/>
      <c r="QML159" s="533"/>
      <c r="QMM159" s="533"/>
      <c r="QMN159" s="533"/>
      <c r="QMO159" s="532"/>
      <c r="QMP159" s="533"/>
      <c r="QMQ159" s="533"/>
      <c r="QMR159" s="533"/>
      <c r="QMS159" s="533"/>
      <c r="QMT159" s="533"/>
      <c r="QMU159" s="532"/>
      <c r="QMV159" s="533"/>
      <c r="QMW159" s="533"/>
      <c r="QMX159" s="533"/>
      <c r="QMY159" s="533"/>
      <c r="QMZ159" s="533"/>
      <c r="QNA159" s="532"/>
      <c r="QNB159" s="533"/>
      <c r="QNC159" s="533"/>
      <c r="QND159" s="533"/>
      <c r="QNE159" s="533"/>
      <c r="QNF159" s="533"/>
      <c r="QNG159" s="532"/>
      <c r="QNH159" s="533"/>
      <c r="QNI159" s="533"/>
      <c r="QNJ159" s="533"/>
      <c r="QNK159" s="533"/>
      <c r="QNL159" s="533"/>
      <c r="QNM159" s="532"/>
      <c r="QNN159" s="533"/>
      <c r="QNO159" s="533"/>
      <c r="QNP159" s="533"/>
      <c r="QNQ159" s="533"/>
      <c r="QNR159" s="533"/>
      <c r="QNS159" s="532"/>
      <c r="QNT159" s="533"/>
      <c r="QNU159" s="533"/>
      <c r="QNV159" s="533"/>
      <c r="QNW159" s="533"/>
      <c r="QNX159" s="533"/>
      <c r="QNY159" s="532"/>
      <c r="QNZ159" s="533"/>
      <c r="QOA159" s="533"/>
      <c r="QOB159" s="533"/>
      <c r="QOC159" s="533"/>
      <c r="QOD159" s="533"/>
      <c r="QOE159" s="532"/>
      <c r="QOF159" s="533"/>
      <c r="QOG159" s="533"/>
      <c r="QOH159" s="533"/>
      <c r="QOI159" s="533"/>
      <c r="QOJ159" s="533"/>
      <c r="QOK159" s="532"/>
      <c r="QOL159" s="533"/>
      <c r="QOM159" s="533"/>
      <c r="QON159" s="533"/>
      <c r="QOO159" s="533"/>
      <c r="QOP159" s="533"/>
      <c r="QOQ159" s="532"/>
      <c r="QOR159" s="533"/>
      <c r="QOS159" s="533"/>
      <c r="QOT159" s="533"/>
      <c r="QOU159" s="533"/>
      <c r="QOV159" s="533"/>
      <c r="QOW159" s="532"/>
      <c r="QOX159" s="533"/>
      <c r="QOY159" s="533"/>
      <c r="QOZ159" s="533"/>
      <c r="QPA159" s="533"/>
      <c r="QPB159" s="533"/>
      <c r="QPC159" s="532"/>
      <c r="QPD159" s="533"/>
      <c r="QPE159" s="533"/>
      <c r="QPF159" s="533"/>
      <c r="QPG159" s="533"/>
      <c r="QPH159" s="533"/>
      <c r="QPI159" s="532"/>
      <c r="QPJ159" s="533"/>
      <c r="QPK159" s="533"/>
      <c r="QPL159" s="533"/>
      <c r="QPM159" s="533"/>
      <c r="QPN159" s="533"/>
      <c r="QPO159" s="532"/>
      <c r="QPP159" s="533"/>
      <c r="QPQ159" s="533"/>
      <c r="QPR159" s="533"/>
      <c r="QPS159" s="533"/>
      <c r="QPT159" s="533"/>
      <c r="QPU159" s="532"/>
      <c r="QPV159" s="533"/>
      <c r="QPW159" s="533"/>
      <c r="QPX159" s="533"/>
      <c r="QPY159" s="533"/>
      <c r="QPZ159" s="533"/>
      <c r="QQA159" s="532"/>
      <c r="QQB159" s="533"/>
      <c r="QQC159" s="533"/>
      <c r="QQD159" s="533"/>
      <c r="QQE159" s="533"/>
      <c r="QQF159" s="533"/>
      <c r="QQG159" s="532"/>
      <c r="QQH159" s="533"/>
      <c r="QQI159" s="533"/>
      <c r="QQJ159" s="533"/>
      <c r="QQK159" s="533"/>
      <c r="QQL159" s="533"/>
      <c r="QQM159" s="532"/>
      <c r="QQN159" s="533"/>
      <c r="QQO159" s="533"/>
      <c r="QQP159" s="533"/>
      <c r="QQQ159" s="533"/>
      <c r="QQR159" s="533"/>
      <c r="QQS159" s="532"/>
      <c r="QQT159" s="533"/>
      <c r="QQU159" s="533"/>
      <c r="QQV159" s="533"/>
      <c r="QQW159" s="533"/>
      <c r="QQX159" s="533"/>
      <c r="QQY159" s="532"/>
      <c r="QQZ159" s="533"/>
      <c r="QRA159" s="533"/>
      <c r="QRB159" s="533"/>
      <c r="QRC159" s="533"/>
      <c r="QRD159" s="533"/>
      <c r="QRE159" s="532"/>
      <c r="QRF159" s="533"/>
      <c r="QRG159" s="533"/>
      <c r="QRH159" s="533"/>
      <c r="QRI159" s="533"/>
      <c r="QRJ159" s="533"/>
      <c r="QRK159" s="532"/>
      <c r="QRL159" s="533"/>
      <c r="QRM159" s="533"/>
      <c r="QRN159" s="533"/>
      <c r="QRO159" s="533"/>
      <c r="QRP159" s="533"/>
      <c r="QRQ159" s="532"/>
      <c r="QRR159" s="533"/>
      <c r="QRS159" s="533"/>
      <c r="QRT159" s="533"/>
      <c r="QRU159" s="533"/>
      <c r="QRV159" s="533"/>
      <c r="QRW159" s="532"/>
      <c r="QRX159" s="533"/>
      <c r="QRY159" s="533"/>
      <c r="QRZ159" s="533"/>
      <c r="QSA159" s="533"/>
      <c r="QSB159" s="533"/>
      <c r="QSC159" s="532"/>
      <c r="QSD159" s="533"/>
      <c r="QSE159" s="533"/>
      <c r="QSF159" s="533"/>
      <c r="QSG159" s="533"/>
      <c r="QSH159" s="533"/>
      <c r="QSI159" s="532"/>
      <c r="QSJ159" s="533"/>
      <c r="QSK159" s="533"/>
      <c r="QSL159" s="533"/>
      <c r="QSM159" s="533"/>
      <c r="QSN159" s="533"/>
      <c r="QSO159" s="532"/>
      <c r="QSP159" s="533"/>
      <c r="QSQ159" s="533"/>
      <c r="QSR159" s="533"/>
      <c r="QSS159" s="533"/>
      <c r="QST159" s="533"/>
      <c r="QSU159" s="532"/>
      <c r="QSV159" s="533"/>
      <c r="QSW159" s="533"/>
      <c r="QSX159" s="533"/>
      <c r="QSY159" s="533"/>
      <c r="QSZ159" s="533"/>
      <c r="QTA159" s="532"/>
      <c r="QTB159" s="533"/>
      <c r="QTC159" s="533"/>
      <c r="QTD159" s="533"/>
      <c r="QTE159" s="533"/>
      <c r="QTF159" s="533"/>
      <c r="QTG159" s="532"/>
      <c r="QTH159" s="533"/>
      <c r="QTI159" s="533"/>
      <c r="QTJ159" s="533"/>
      <c r="QTK159" s="533"/>
      <c r="QTL159" s="533"/>
      <c r="QTM159" s="532"/>
      <c r="QTN159" s="533"/>
      <c r="QTO159" s="533"/>
      <c r="QTP159" s="533"/>
      <c r="QTQ159" s="533"/>
      <c r="QTR159" s="533"/>
      <c r="QTS159" s="532"/>
      <c r="QTT159" s="533"/>
      <c r="QTU159" s="533"/>
      <c r="QTV159" s="533"/>
      <c r="QTW159" s="533"/>
      <c r="QTX159" s="533"/>
      <c r="QTY159" s="532"/>
      <c r="QTZ159" s="533"/>
      <c r="QUA159" s="533"/>
      <c r="QUB159" s="533"/>
      <c r="QUC159" s="533"/>
      <c r="QUD159" s="533"/>
      <c r="QUE159" s="532"/>
      <c r="QUF159" s="533"/>
      <c r="QUG159" s="533"/>
      <c r="QUH159" s="533"/>
      <c r="QUI159" s="533"/>
      <c r="QUJ159" s="533"/>
      <c r="QUK159" s="532"/>
      <c r="QUL159" s="533"/>
      <c r="QUM159" s="533"/>
      <c r="QUN159" s="533"/>
      <c r="QUO159" s="533"/>
      <c r="QUP159" s="533"/>
      <c r="QUQ159" s="532"/>
      <c r="QUR159" s="533"/>
      <c r="QUS159" s="533"/>
      <c r="QUT159" s="533"/>
      <c r="QUU159" s="533"/>
      <c r="QUV159" s="533"/>
      <c r="QUW159" s="532"/>
      <c r="QUX159" s="533"/>
      <c r="QUY159" s="533"/>
      <c r="QUZ159" s="533"/>
      <c r="QVA159" s="533"/>
      <c r="QVB159" s="533"/>
      <c r="QVC159" s="532"/>
      <c r="QVD159" s="533"/>
      <c r="QVE159" s="533"/>
      <c r="QVF159" s="533"/>
      <c r="QVG159" s="533"/>
      <c r="QVH159" s="533"/>
      <c r="QVI159" s="532"/>
      <c r="QVJ159" s="533"/>
      <c r="QVK159" s="533"/>
      <c r="QVL159" s="533"/>
      <c r="QVM159" s="533"/>
      <c r="QVN159" s="533"/>
      <c r="QVO159" s="532"/>
      <c r="QVP159" s="533"/>
      <c r="QVQ159" s="533"/>
      <c r="QVR159" s="533"/>
      <c r="QVS159" s="533"/>
      <c r="QVT159" s="533"/>
      <c r="QVU159" s="532"/>
      <c r="QVV159" s="533"/>
      <c r="QVW159" s="533"/>
      <c r="QVX159" s="533"/>
      <c r="QVY159" s="533"/>
      <c r="QVZ159" s="533"/>
      <c r="QWA159" s="532"/>
      <c r="QWB159" s="533"/>
      <c r="QWC159" s="533"/>
      <c r="QWD159" s="533"/>
      <c r="QWE159" s="533"/>
      <c r="QWF159" s="533"/>
      <c r="QWG159" s="532"/>
      <c r="QWH159" s="533"/>
      <c r="QWI159" s="533"/>
      <c r="QWJ159" s="533"/>
      <c r="QWK159" s="533"/>
      <c r="QWL159" s="533"/>
      <c r="QWM159" s="532"/>
      <c r="QWN159" s="533"/>
      <c r="QWO159" s="533"/>
      <c r="QWP159" s="533"/>
      <c r="QWQ159" s="533"/>
      <c r="QWR159" s="533"/>
      <c r="QWS159" s="532"/>
      <c r="QWT159" s="533"/>
      <c r="QWU159" s="533"/>
      <c r="QWV159" s="533"/>
      <c r="QWW159" s="533"/>
      <c r="QWX159" s="533"/>
      <c r="QWY159" s="532"/>
      <c r="QWZ159" s="533"/>
      <c r="QXA159" s="533"/>
      <c r="QXB159" s="533"/>
      <c r="QXC159" s="533"/>
      <c r="QXD159" s="533"/>
      <c r="QXE159" s="532"/>
      <c r="QXF159" s="533"/>
      <c r="QXG159" s="533"/>
      <c r="QXH159" s="533"/>
      <c r="QXI159" s="533"/>
      <c r="QXJ159" s="533"/>
      <c r="QXK159" s="532"/>
      <c r="QXL159" s="533"/>
      <c r="QXM159" s="533"/>
      <c r="QXN159" s="533"/>
      <c r="QXO159" s="533"/>
      <c r="QXP159" s="533"/>
      <c r="QXQ159" s="532"/>
      <c r="QXR159" s="533"/>
      <c r="QXS159" s="533"/>
      <c r="QXT159" s="533"/>
      <c r="QXU159" s="533"/>
      <c r="QXV159" s="533"/>
      <c r="QXW159" s="532"/>
      <c r="QXX159" s="533"/>
      <c r="QXY159" s="533"/>
      <c r="QXZ159" s="533"/>
      <c r="QYA159" s="533"/>
      <c r="QYB159" s="533"/>
      <c r="QYC159" s="532"/>
      <c r="QYD159" s="533"/>
      <c r="QYE159" s="533"/>
      <c r="QYF159" s="533"/>
      <c r="QYG159" s="533"/>
      <c r="QYH159" s="533"/>
      <c r="QYI159" s="532"/>
      <c r="QYJ159" s="533"/>
      <c r="QYK159" s="533"/>
      <c r="QYL159" s="533"/>
      <c r="QYM159" s="533"/>
      <c r="QYN159" s="533"/>
      <c r="QYO159" s="532"/>
      <c r="QYP159" s="533"/>
      <c r="QYQ159" s="533"/>
      <c r="QYR159" s="533"/>
      <c r="QYS159" s="533"/>
      <c r="QYT159" s="533"/>
      <c r="QYU159" s="532"/>
      <c r="QYV159" s="533"/>
      <c r="QYW159" s="533"/>
      <c r="QYX159" s="533"/>
      <c r="QYY159" s="533"/>
      <c r="QYZ159" s="533"/>
      <c r="QZA159" s="532"/>
      <c r="QZB159" s="533"/>
      <c r="QZC159" s="533"/>
      <c r="QZD159" s="533"/>
      <c r="QZE159" s="533"/>
      <c r="QZF159" s="533"/>
      <c r="QZG159" s="532"/>
      <c r="QZH159" s="533"/>
      <c r="QZI159" s="533"/>
      <c r="QZJ159" s="533"/>
      <c r="QZK159" s="533"/>
      <c r="QZL159" s="533"/>
      <c r="QZM159" s="532"/>
      <c r="QZN159" s="533"/>
      <c r="QZO159" s="533"/>
      <c r="QZP159" s="533"/>
      <c r="QZQ159" s="533"/>
      <c r="QZR159" s="533"/>
      <c r="QZS159" s="532"/>
      <c r="QZT159" s="533"/>
      <c r="QZU159" s="533"/>
      <c r="QZV159" s="533"/>
      <c r="QZW159" s="533"/>
      <c r="QZX159" s="533"/>
      <c r="QZY159" s="532"/>
      <c r="QZZ159" s="533"/>
      <c r="RAA159" s="533"/>
      <c r="RAB159" s="533"/>
      <c r="RAC159" s="533"/>
      <c r="RAD159" s="533"/>
      <c r="RAE159" s="532"/>
      <c r="RAF159" s="533"/>
      <c r="RAG159" s="533"/>
      <c r="RAH159" s="533"/>
      <c r="RAI159" s="533"/>
      <c r="RAJ159" s="533"/>
      <c r="RAK159" s="532"/>
      <c r="RAL159" s="533"/>
      <c r="RAM159" s="533"/>
      <c r="RAN159" s="533"/>
      <c r="RAO159" s="533"/>
      <c r="RAP159" s="533"/>
      <c r="RAQ159" s="532"/>
      <c r="RAR159" s="533"/>
      <c r="RAS159" s="533"/>
      <c r="RAT159" s="533"/>
      <c r="RAU159" s="533"/>
      <c r="RAV159" s="533"/>
      <c r="RAW159" s="532"/>
      <c r="RAX159" s="533"/>
      <c r="RAY159" s="533"/>
      <c r="RAZ159" s="533"/>
      <c r="RBA159" s="533"/>
      <c r="RBB159" s="533"/>
      <c r="RBC159" s="532"/>
      <c r="RBD159" s="533"/>
      <c r="RBE159" s="533"/>
      <c r="RBF159" s="533"/>
      <c r="RBG159" s="533"/>
      <c r="RBH159" s="533"/>
      <c r="RBI159" s="532"/>
      <c r="RBJ159" s="533"/>
      <c r="RBK159" s="533"/>
      <c r="RBL159" s="533"/>
      <c r="RBM159" s="533"/>
      <c r="RBN159" s="533"/>
      <c r="RBO159" s="532"/>
      <c r="RBP159" s="533"/>
      <c r="RBQ159" s="533"/>
      <c r="RBR159" s="533"/>
      <c r="RBS159" s="533"/>
      <c r="RBT159" s="533"/>
      <c r="RBU159" s="532"/>
      <c r="RBV159" s="533"/>
      <c r="RBW159" s="533"/>
      <c r="RBX159" s="533"/>
      <c r="RBY159" s="533"/>
      <c r="RBZ159" s="533"/>
      <c r="RCA159" s="532"/>
      <c r="RCB159" s="533"/>
      <c r="RCC159" s="533"/>
      <c r="RCD159" s="533"/>
      <c r="RCE159" s="533"/>
      <c r="RCF159" s="533"/>
      <c r="RCG159" s="532"/>
      <c r="RCH159" s="533"/>
      <c r="RCI159" s="533"/>
      <c r="RCJ159" s="533"/>
      <c r="RCK159" s="533"/>
      <c r="RCL159" s="533"/>
      <c r="RCM159" s="532"/>
      <c r="RCN159" s="533"/>
      <c r="RCO159" s="533"/>
      <c r="RCP159" s="533"/>
      <c r="RCQ159" s="533"/>
      <c r="RCR159" s="533"/>
      <c r="RCS159" s="532"/>
      <c r="RCT159" s="533"/>
      <c r="RCU159" s="533"/>
      <c r="RCV159" s="533"/>
      <c r="RCW159" s="533"/>
      <c r="RCX159" s="533"/>
      <c r="RCY159" s="532"/>
      <c r="RCZ159" s="533"/>
      <c r="RDA159" s="533"/>
      <c r="RDB159" s="533"/>
      <c r="RDC159" s="533"/>
      <c r="RDD159" s="533"/>
      <c r="RDE159" s="532"/>
      <c r="RDF159" s="533"/>
      <c r="RDG159" s="533"/>
      <c r="RDH159" s="533"/>
      <c r="RDI159" s="533"/>
      <c r="RDJ159" s="533"/>
      <c r="RDK159" s="532"/>
      <c r="RDL159" s="533"/>
      <c r="RDM159" s="533"/>
      <c r="RDN159" s="533"/>
      <c r="RDO159" s="533"/>
      <c r="RDP159" s="533"/>
      <c r="RDQ159" s="532"/>
      <c r="RDR159" s="533"/>
      <c r="RDS159" s="533"/>
      <c r="RDT159" s="533"/>
      <c r="RDU159" s="533"/>
      <c r="RDV159" s="533"/>
      <c r="RDW159" s="532"/>
      <c r="RDX159" s="533"/>
      <c r="RDY159" s="533"/>
      <c r="RDZ159" s="533"/>
      <c r="REA159" s="533"/>
      <c r="REB159" s="533"/>
      <c r="REC159" s="532"/>
      <c r="RED159" s="533"/>
      <c r="REE159" s="533"/>
      <c r="REF159" s="533"/>
      <c r="REG159" s="533"/>
      <c r="REH159" s="533"/>
      <c r="REI159" s="532"/>
      <c r="REJ159" s="533"/>
      <c r="REK159" s="533"/>
      <c r="REL159" s="533"/>
      <c r="REM159" s="533"/>
      <c r="REN159" s="533"/>
      <c r="REO159" s="532"/>
      <c r="REP159" s="533"/>
      <c r="REQ159" s="533"/>
      <c r="RER159" s="533"/>
      <c r="RES159" s="533"/>
      <c r="RET159" s="533"/>
      <c r="REU159" s="532"/>
      <c r="REV159" s="533"/>
      <c r="REW159" s="533"/>
      <c r="REX159" s="533"/>
      <c r="REY159" s="533"/>
      <c r="REZ159" s="533"/>
      <c r="RFA159" s="532"/>
      <c r="RFB159" s="533"/>
      <c r="RFC159" s="533"/>
      <c r="RFD159" s="533"/>
      <c r="RFE159" s="533"/>
      <c r="RFF159" s="533"/>
      <c r="RFG159" s="532"/>
      <c r="RFH159" s="533"/>
      <c r="RFI159" s="533"/>
      <c r="RFJ159" s="533"/>
      <c r="RFK159" s="533"/>
      <c r="RFL159" s="533"/>
      <c r="RFM159" s="532"/>
      <c r="RFN159" s="533"/>
      <c r="RFO159" s="533"/>
      <c r="RFP159" s="533"/>
      <c r="RFQ159" s="533"/>
      <c r="RFR159" s="533"/>
      <c r="RFS159" s="532"/>
      <c r="RFT159" s="533"/>
      <c r="RFU159" s="533"/>
      <c r="RFV159" s="533"/>
      <c r="RFW159" s="533"/>
      <c r="RFX159" s="533"/>
      <c r="RFY159" s="532"/>
      <c r="RFZ159" s="533"/>
      <c r="RGA159" s="533"/>
      <c r="RGB159" s="533"/>
      <c r="RGC159" s="533"/>
      <c r="RGD159" s="533"/>
      <c r="RGE159" s="532"/>
      <c r="RGF159" s="533"/>
      <c r="RGG159" s="533"/>
      <c r="RGH159" s="533"/>
      <c r="RGI159" s="533"/>
      <c r="RGJ159" s="533"/>
      <c r="RGK159" s="532"/>
      <c r="RGL159" s="533"/>
      <c r="RGM159" s="533"/>
      <c r="RGN159" s="533"/>
      <c r="RGO159" s="533"/>
      <c r="RGP159" s="533"/>
      <c r="RGQ159" s="532"/>
      <c r="RGR159" s="533"/>
      <c r="RGS159" s="533"/>
      <c r="RGT159" s="533"/>
      <c r="RGU159" s="533"/>
      <c r="RGV159" s="533"/>
      <c r="RGW159" s="532"/>
      <c r="RGX159" s="533"/>
      <c r="RGY159" s="533"/>
      <c r="RGZ159" s="533"/>
      <c r="RHA159" s="533"/>
      <c r="RHB159" s="533"/>
      <c r="RHC159" s="532"/>
      <c r="RHD159" s="533"/>
      <c r="RHE159" s="533"/>
      <c r="RHF159" s="533"/>
      <c r="RHG159" s="533"/>
      <c r="RHH159" s="533"/>
      <c r="RHI159" s="532"/>
      <c r="RHJ159" s="533"/>
      <c r="RHK159" s="533"/>
      <c r="RHL159" s="533"/>
      <c r="RHM159" s="533"/>
      <c r="RHN159" s="533"/>
      <c r="RHO159" s="532"/>
      <c r="RHP159" s="533"/>
      <c r="RHQ159" s="533"/>
      <c r="RHR159" s="533"/>
      <c r="RHS159" s="533"/>
      <c r="RHT159" s="533"/>
      <c r="RHU159" s="532"/>
      <c r="RHV159" s="533"/>
      <c r="RHW159" s="533"/>
      <c r="RHX159" s="533"/>
      <c r="RHY159" s="533"/>
      <c r="RHZ159" s="533"/>
      <c r="RIA159" s="532"/>
      <c r="RIB159" s="533"/>
      <c r="RIC159" s="533"/>
      <c r="RID159" s="533"/>
      <c r="RIE159" s="533"/>
      <c r="RIF159" s="533"/>
      <c r="RIG159" s="532"/>
      <c r="RIH159" s="533"/>
      <c r="RII159" s="533"/>
      <c r="RIJ159" s="533"/>
      <c r="RIK159" s="533"/>
      <c r="RIL159" s="533"/>
      <c r="RIM159" s="532"/>
      <c r="RIN159" s="533"/>
      <c r="RIO159" s="533"/>
      <c r="RIP159" s="533"/>
      <c r="RIQ159" s="533"/>
      <c r="RIR159" s="533"/>
      <c r="RIS159" s="532"/>
      <c r="RIT159" s="533"/>
      <c r="RIU159" s="533"/>
      <c r="RIV159" s="533"/>
      <c r="RIW159" s="533"/>
      <c r="RIX159" s="533"/>
      <c r="RIY159" s="532"/>
      <c r="RIZ159" s="533"/>
      <c r="RJA159" s="533"/>
      <c r="RJB159" s="533"/>
      <c r="RJC159" s="533"/>
      <c r="RJD159" s="533"/>
      <c r="RJE159" s="532"/>
      <c r="RJF159" s="533"/>
      <c r="RJG159" s="533"/>
      <c r="RJH159" s="533"/>
      <c r="RJI159" s="533"/>
      <c r="RJJ159" s="533"/>
      <c r="RJK159" s="532"/>
      <c r="RJL159" s="533"/>
      <c r="RJM159" s="533"/>
      <c r="RJN159" s="533"/>
      <c r="RJO159" s="533"/>
      <c r="RJP159" s="533"/>
      <c r="RJQ159" s="532"/>
      <c r="RJR159" s="533"/>
      <c r="RJS159" s="533"/>
      <c r="RJT159" s="533"/>
      <c r="RJU159" s="533"/>
      <c r="RJV159" s="533"/>
      <c r="RJW159" s="532"/>
      <c r="RJX159" s="533"/>
      <c r="RJY159" s="533"/>
      <c r="RJZ159" s="533"/>
      <c r="RKA159" s="533"/>
      <c r="RKB159" s="533"/>
      <c r="RKC159" s="532"/>
      <c r="RKD159" s="533"/>
      <c r="RKE159" s="533"/>
      <c r="RKF159" s="533"/>
      <c r="RKG159" s="533"/>
      <c r="RKH159" s="533"/>
      <c r="RKI159" s="532"/>
      <c r="RKJ159" s="533"/>
      <c r="RKK159" s="533"/>
      <c r="RKL159" s="533"/>
      <c r="RKM159" s="533"/>
      <c r="RKN159" s="533"/>
      <c r="RKO159" s="532"/>
      <c r="RKP159" s="533"/>
      <c r="RKQ159" s="533"/>
      <c r="RKR159" s="533"/>
      <c r="RKS159" s="533"/>
      <c r="RKT159" s="533"/>
      <c r="RKU159" s="532"/>
      <c r="RKV159" s="533"/>
      <c r="RKW159" s="533"/>
      <c r="RKX159" s="533"/>
      <c r="RKY159" s="533"/>
      <c r="RKZ159" s="533"/>
      <c r="RLA159" s="532"/>
      <c r="RLB159" s="533"/>
      <c r="RLC159" s="533"/>
      <c r="RLD159" s="533"/>
      <c r="RLE159" s="533"/>
      <c r="RLF159" s="533"/>
      <c r="RLG159" s="532"/>
      <c r="RLH159" s="533"/>
      <c r="RLI159" s="533"/>
      <c r="RLJ159" s="533"/>
      <c r="RLK159" s="533"/>
      <c r="RLL159" s="533"/>
      <c r="RLM159" s="532"/>
      <c r="RLN159" s="533"/>
      <c r="RLO159" s="533"/>
      <c r="RLP159" s="533"/>
      <c r="RLQ159" s="533"/>
      <c r="RLR159" s="533"/>
      <c r="RLS159" s="532"/>
      <c r="RLT159" s="533"/>
      <c r="RLU159" s="533"/>
      <c r="RLV159" s="533"/>
      <c r="RLW159" s="533"/>
      <c r="RLX159" s="533"/>
      <c r="RLY159" s="532"/>
      <c r="RLZ159" s="533"/>
      <c r="RMA159" s="533"/>
      <c r="RMB159" s="533"/>
      <c r="RMC159" s="533"/>
      <c r="RMD159" s="533"/>
      <c r="RME159" s="532"/>
      <c r="RMF159" s="533"/>
      <c r="RMG159" s="533"/>
      <c r="RMH159" s="533"/>
      <c r="RMI159" s="533"/>
      <c r="RMJ159" s="533"/>
      <c r="RMK159" s="532"/>
      <c r="RML159" s="533"/>
      <c r="RMM159" s="533"/>
      <c r="RMN159" s="533"/>
      <c r="RMO159" s="533"/>
      <c r="RMP159" s="533"/>
      <c r="RMQ159" s="532"/>
      <c r="RMR159" s="533"/>
      <c r="RMS159" s="533"/>
      <c r="RMT159" s="533"/>
      <c r="RMU159" s="533"/>
      <c r="RMV159" s="533"/>
      <c r="RMW159" s="532"/>
      <c r="RMX159" s="533"/>
      <c r="RMY159" s="533"/>
      <c r="RMZ159" s="533"/>
      <c r="RNA159" s="533"/>
      <c r="RNB159" s="533"/>
      <c r="RNC159" s="532"/>
      <c r="RND159" s="533"/>
      <c r="RNE159" s="533"/>
      <c r="RNF159" s="533"/>
      <c r="RNG159" s="533"/>
      <c r="RNH159" s="533"/>
      <c r="RNI159" s="532"/>
      <c r="RNJ159" s="533"/>
      <c r="RNK159" s="533"/>
      <c r="RNL159" s="533"/>
      <c r="RNM159" s="533"/>
      <c r="RNN159" s="533"/>
      <c r="RNO159" s="532"/>
      <c r="RNP159" s="533"/>
      <c r="RNQ159" s="533"/>
      <c r="RNR159" s="533"/>
      <c r="RNS159" s="533"/>
      <c r="RNT159" s="533"/>
      <c r="RNU159" s="532"/>
      <c r="RNV159" s="533"/>
      <c r="RNW159" s="533"/>
      <c r="RNX159" s="533"/>
      <c r="RNY159" s="533"/>
      <c r="RNZ159" s="533"/>
      <c r="ROA159" s="532"/>
      <c r="ROB159" s="533"/>
      <c r="ROC159" s="533"/>
      <c r="ROD159" s="533"/>
      <c r="ROE159" s="533"/>
      <c r="ROF159" s="533"/>
      <c r="ROG159" s="532"/>
      <c r="ROH159" s="533"/>
      <c r="ROI159" s="533"/>
      <c r="ROJ159" s="533"/>
      <c r="ROK159" s="533"/>
      <c r="ROL159" s="533"/>
      <c r="ROM159" s="532"/>
      <c r="RON159" s="533"/>
      <c r="ROO159" s="533"/>
      <c r="ROP159" s="533"/>
      <c r="ROQ159" s="533"/>
      <c r="ROR159" s="533"/>
      <c r="ROS159" s="532"/>
      <c r="ROT159" s="533"/>
      <c r="ROU159" s="533"/>
      <c r="ROV159" s="533"/>
      <c r="ROW159" s="533"/>
      <c r="ROX159" s="533"/>
      <c r="ROY159" s="532"/>
      <c r="ROZ159" s="533"/>
      <c r="RPA159" s="533"/>
      <c r="RPB159" s="533"/>
      <c r="RPC159" s="533"/>
      <c r="RPD159" s="533"/>
      <c r="RPE159" s="532"/>
      <c r="RPF159" s="533"/>
      <c r="RPG159" s="533"/>
      <c r="RPH159" s="533"/>
      <c r="RPI159" s="533"/>
      <c r="RPJ159" s="533"/>
      <c r="RPK159" s="532"/>
      <c r="RPL159" s="533"/>
      <c r="RPM159" s="533"/>
      <c r="RPN159" s="533"/>
      <c r="RPO159" s="533"/>
      <c r="RPP159" s="533"/>
      <c r="RPQ159" s="532"/>
      <c r="RPR159" s="533"/>
      <c r="RPS159" s="533"/>
      <c r="RPT159" s="533"/>
      <c r="RPU159" s="533"/>
      <c r="RPV159" s="533"/>
      <c r="RPW159" s="532"/>
      <c r="RPX159" s="533"/>
      <c r="RPY159" s="533"/>
      <c r="RPZ159" s="533"/>
      <c r="RQA159" s="533"/>
      <c r="RQB159" s="533"/>
      <c r="RQC159" s="532"/>
      <c r="RQD159" s="533"/>
      <c r="RQE159" s="533"/>
      <c r="RQF159" s="533"/>
      <c r="RQG159" s="533"/>
      <c r="RQH159" s="533"/>
      <c r="RQI159" s="532"/>
      <c r="RQJ159" s="533"/>
      <c r="RQK159" s="533"/>
      <c r="RQL159" s="533"/>
      <c r="RQM159" s="533"/>
      <c r="RQN159" s="533"/>
      <c r="RQO159" s="532"/>
      <c r="RQP159" s="533"/>
      <c r="RQQ159" s="533"/>
      <c r="RQR159" s="533"/>
      <c r="RQS159" s="533"/>
      <c r="RQT159" s="533"/>
      <c r="RQU159" s="532"/>
      <c r="RQV159" s="533"/>
      <c r="RQW159" s="533"/>
      <c r="RQX159" s="533"/>
      <c r="RQY159" s="533"/>
      <c r="RQZ159" s="533"/>
      <c r="RRA159" s="532"/>
      <c r="RRB159" s="533"/>
      <c r="RRC159" s="533"/>
      <c r="RRD159" s="533"/>
      <c r="RRE159" s="533"/>
      <c r="RRF159" s="533"/>
      <c r="RRG159" s="532"/>
      <c r="RRH159" s="533"/>
      <c r="RRI159" s="533"/>
      <c r="RRJ159" s="533"/>
      <c r="RRK159" s="533"/>
      <c r="RRL159" s="533"/>
      <c r="RRM159" s="532"/>
      <c r="RRN159" s="533"/>
      <c r="RRO159" s="533"/>
      <c r="RRP159" s="533"/>
      <c r="RRQ159" s="533"/>
      <c r="RRR159" s="533"/>
      <c r="RRS159" s="532"/>
      <c r="RRT159" s="533"/>
      <c r="RRU159" s="533"/>
      <c r="RRV159" s="533"/>
      <c r="RRW159" s="533"/>
      <c r="RRX159" s="533"/>
      <c r="RRY159" s="532"/>
      <c r="RRZ159" s="533"/>
      <c r="RSA159" s="533"/>
      <c r="RSB159" s="533"/>
      <c r="RSC159" s="533"/>
      <c r="RSD159" s="533"/>
      <c r="RSE159" s="532"/>
      <c r="RSF159" s="533"/>
      <c r="RSG159" s="533"/>
      <c r="RSH159" s="533"/>
      <c r="RSI159" s="533"/>
      <c r="RSJ159" s="533"/>
      <c r="RSK159" s="532"/>
      <c r="RSL159" s="533"/>
      <c r="RSM159" s="533"/>
      <c r="RSN159" s="533"/>
      <c r="RSO159" s="533"/>
      <c r="RSP159" s="533"/>
      <c r="RSQ159" s="532"/>
      <c r="RSR159" s="533"/>
      <c r="RSS159" s="533"/>
      <c r="RST159" s="533"/>
      <c r="RSU159" s="533"/>
      <c r="RSV159" s="533"/>
      <c r="RSW159" s="532"/>
      <c r="RSX159" s="533"/>
      <c r="RSY159" s="533"/>
      <c r="RSZ159" s="533"/>
      <c r="RTA159" s="533"/>
      <c r="RTB159" s="533"/>
      <c r="RTC159" s="532"/>
      <c r="RTD159" s="533"/>
      <c r="RTE159" s="533"/>
      <c r="RTF159" s="533"/>
      <c r="RTG159" s="533"/>
      <c r="RTH159" s="533"/>
      <c r="RTI159" s="532"/>
      <c r="RTJ159" s="533"/>
      <c r="RTK159" s="533"/>
      <c r="RTL159" s="533"/>
      <c r="RTM159" s="533"/>
      <c r="RTN159" s="533"/>
      <c r="RTO159" s="532"/>
      <c r="RTP159" s="533"/>
      <c r="RTQ159" s="533"/>
      <c r="RTR159" s="533"/>
      <c r="RTS159" s="533"/>
      <c r="RTT159" s="533"/>
      <c r="RTU159" s="532"/>
      <c r="RTV159" s="533"/>
      <c r="RTW159" s="533"/>
      <c r="RTX159" s="533"/>
      <c r="RTY159" s="533"/>
      <c r="RTZ159" s="533"/>
      <c r="RUA159" s="532"/>
      <c r="RUB159" s="533"/>
      <c r="RUC159" s="533"/>
      <c r="RUD159" s="533"/>
      <c r="RUE159" s="533"/>
      <c r="RUF159" s="533"/>
      <c r="RUG159" s="532"/>
      <c r="RUH159" s="533"/>
      <c r="RUI159" s="533"/>
      <c r="RUJ159" s="533"/>
      <c r="RUK159" s="533"/>
      <c r="RUL159" s="533"/>
      <c r="RUM159" s="532"/>
      <c r="RUN159" s="533"/>
      <c r="RUO159" s="533"/>
      <c r="RUP159" s="533"/>
      <c r="RUQ159" s="533"/>
      <c r="RUR159" s="533"/>
      <c r="RUS159" s="532"/>
      <c r="RUT159" s="533"/>
      <c r="RUU159" s="533"/>
      <c r="RUV159" s="533"/>
      <c r="RUW159" s="533"/>
      <c r="RUX159" s="533"/>
      <c r="RUY159" s="532"/>
      <c r="RUZ159" s="533"/>
      <c r="RVA159" s="533"/>
      <c r="RVB159" s="533"/>
      <c r="RVC159" s="533"/>
      <c r="RVD159" s="533"/>
      <c r="RVE159" s="532"/>
      <c r="RVF159" s="533"/>
      <c r="RVG159" s="533"/>
      <c r="RVH159" s="533"/>
      <c r="RVI159" s="533"/>
      <c r="RVJ159" s="533"/>
      <c r="RVK159" s="532"/>
      <c r="RVL159" s="533"/>
      <c r="RVM159" s="533"/>
      <c r="RVN159" s="533"/>
      <c r="RVO159" s="533"/>
      <c r="RVP159" s="533"/>
      <c r="RVQ159" s="532"/>
      <c r="RVR159" s="533"/>
      <c r="RVS159" s="533"/>
      <c r="RVT159" s="533"/>
      <c r="RVU159" s="533"/>
      <c r="RVV159" s="533"/>
      <c r="RVW159" s="532"/>
      <c r="RVX159" s="533"/>
      <c r="RVY159" s="533"/>
      <c r="RVZ159" s="533"/>
      <c r="RWA159" s="533"/>
      <c r="RWB159" s="533"/>
      <c r="RWC159" s="532"/>
      <c r="RWD159" s="533"/>
      <c r="RWE159" s="533"/>
      <c r="RWF159" s="533"/>
      <c r="RWG159" s="533"/>
      <c r="RWH159" s="533"/>
      <c r="RWI159" s="532"/>
      <c r="RWJ159" s="533"/>
      <c r="RWK159" s="533"/>
      <c r="RWL159" s="533"/>
      <c r="RWM159" s="533"/>
      <c r="RWN159" s="533"/>
      <c r="RWO159" s="532"/>
      <c r="RWP159" s="533"/>
      <c r="RWQ159" s="533"/>
      <c r="RWR159" s="533"/>
      <c r="RWS159" s="533"/>
      <c r="RWT159" s="533"/>
      <c r="RWU159" s="532"/>
      <c r="RWV159" s="533"/>
      <c r="RWW159" s="533"/>
      <c r="RWX159" s="533"/>
      <c r="RWY159" s="533"/>
      <c r="RWZ159" s="533"/>
      <c r="RXA159" s="532"/>
      <c r="RXB159" s="533"/>
      <c r="RXC159" s="533"/>
      <c r="RXD159" s="533"/>
      <c r="RXE159" s="533"/>
      <c r="RXF159" s="533"/>
      <c r="RXG159" s="532"/>
      <c r="RXH159" s="533"/>
      <c r="RXI159" s="533"/>
      <c r="RXJ159" s="533"/>
      <c r="RXK159" s="533"/>
      <c r="RXL159" s="533"/>
      <c r="RXM159" s="532"/>
      <c r="RXN159" s="533"/>
      <c r="RXO159" s="533"/>
      <c r="RXP159" s="533"/>
      <c r="RXQ159" s="533"/>
      <c r="RXR159" s="533"/>
      <c r="RXS159" s="532"/>
      <c r="RXT159" s="533"/>
      <c r="RXU159" s="533"/>
      <c r="RXV159" s="533"/>
      <c r="RXW159" s="533"/>
      <c r="RXX159" s="533"/>
      <c r="RXY159" s="532"/>
      <c r="RXZ159" s="533"/>
      <c r="RYA159" s="533"/>
      <c r="RYB159" s="533"/>
      <c r="RYC159" s="533"/>
      <c r="RYD159" s="533"/>
      <c r="RYE159" s="532"/>
      <c r="RYF159" s="533"/>
      <c r="RYG159" s="533"/>
      <c r="RYH159" s="533"/>
      <c r="RYI159" s="533"/>
      <c r="RYJ159" s="533"/>
      <c r="RYK159" s="532"/>
      <c r="RYL159" s="533"/>
      <c r="RYM159" s="533"/>
      <c r="RYN159" s="533"/>
      <c r="RYO159" s="533"/>
      <c r="RYP159" s="533"/>
      <c r="RYQ159" s="532"/>
      <c r="RYR159" s="533"/>
      <c r="RYS159" s="533"/>
      <c r="RYT159" s="533"/>
      <c r="RYU159" s="533"/>
      <c r="RYV159" s="533"/>
      <c r="RYW159" s="532"/>
      <c r="RYX159" s="533"/>
      <c r="RYY159" s="533"/>
      <c r="RYZ159" s="533"/>
      <c r="RZA159" s="533"/>
      <c r="RZB159" s="533"/>
      <c r="RZC159" s="532"/>
      <c r="RZD159" s="533"/>
      <c r="RZE159" s="533"/>
      <c r="RZF159" s="533"/>
      <c r="RZG159" s="533"/>
      <c r="RZH159" s="533"/>
      <c r="RZI159" s="532"/>
      <c r="RZJ159" s="533"/>
      <c r="RZK159" s="533"/>
      <c r="RZL159" s="533"/>
      <c r="RZM159" s="533"/>
      <c r="RZN159" s="533"/>
      <c r="RZO159" s="532"/>
      <c r="RZP159" s="533"/>
      <c r="RZQ159" s="533"/>
      <c r="RZR159" s="533"/>
      <c r="RZS159" s="533"/>
      <c r="RZT159" s="533"/>
      <c r="RZU159" s="532"/>
      <c r="RZV159" s="533"/>
      <c r="RZW159" s="533"/>
      <c r="RZX159" s="533"/>
      <c r="RZY159" s="533"/>
      <c r="RZZ159" s="533"/>
      <c r="SAA159" s="532"/>
      <c r="SAB159" s="533"/>
      <c r="SAC159" s="533"/>
      <c r="SAD159" s="533"/>
      <c r="SAE159" s="533"/>
      <c r="SAF159" s="533"/>
      <c r="SAG159" s="532"/>
      <c r="SAH159" s="533"/>
      <c r="SAI159" s="533"/>
      <c r="SAJ159" s="533"/>
      <c r="SAK159" s="533"/>
      <c r="SAL159" s="533"/>
      <c r="SAM159" s="532"/>
      <c r="SAN159" s="533"/>
      <c r="SAO159" s="533"/>
      <c r="SAP159" s="533"/>
      <c r="SAQ159" s="533"/>
      <c r="SAR159" s="533"/>
      <c r="SAS159" s="532"/>
      <c r="SAT159" s="533"/>
      <c r="SAU159" s="533"/>
      <c r="SAV159" s="533"/>
      <c r="SAW159" s="533"/>
      <c r="SAX159" s="533"/>
      <c r="SAY159" s="532"/>
      <c r="SAZ159" s="533"/>
      <c r="SBA159" s="533"/>
      <c r="SBB159" s="533"/>
      <c r="SBC159" s="533"/>
      <c r="SBD159" s="533"/>
      <c r="SBE159" s="532"/>
      <c r="SBF159" s="533"/>
      <c r="SBG159" s="533"/>
      <c r="SBH159" s="533"/>
      <c r="SBI159" s="533"/>
      <c r="SBJ159" s="533"/>
      <c r="SBK159" s="532"/>
      <c r="SBL159" s="533"/>
      <c r="SBM159" s="533"/>
      <c r="SBN159" s="533"/>
      <c r="SBO159" s="533"/>
      <c r="SBP159" s="533"/>
      <c r="SBQ159" s="532"/>
      <c r="SBR159" s="533"/>
      <c r="SBS159" s="533"/>
      <c r="SBT159" s="533"/>
      <c r="SBU159" s="533"/>
      <c r="SBV159" s="533"/>
      <c r="SBW159" s="532"/>
      <c r="SBX159" s="533"/>
      <c r="SBY159" s="533"/>
      <c r="SBZ159" s="533"/>
      <c r="SCA159" s="533"/>
      <c r="SCB159" s="533"/>
      <c r="SCC159" s="532"/>
      <c r="SCD159" s="533"/>
      <c r="SCE159" s="533"/>
      <c r="SCF159" s="533"/>
      <c r="SCG159" s="533"/>
      <c r="SCH159" s="533"/>
      <c r="SCI159" s="532"/>
      <c r="SCJ159" s="533"/>
      <c r="SCK159" s="533"/>
      <c r="SCL159" s="533"/>
      <c r="SCM159" s="533"/>
      <c r="SCN159" s="533"/>
      <c r="SCO159" s="532"/>
      <c r="SCP159" s="533"/>
      <c r="SCQ159" s="533"/>
      <c r="SCR159" s="533"/>
      <c r="SCS159" s="533"/>
      <c r="SCT159" s="533"/>
      <c r="SCU159" s="532"/>
      <c r="SCV159" s="533"/>
      <c r="SCW159" s="533"/>
      <c r="SCX159" s="533"/>
      <c r="SCY159" s="533"/>
      <c r="SCZ159" s="533"/>
      <c r="SDA159" s="532"/>
      <c r="SDB159" s="533"/>
      <c r="SDC159" s="533"/>
      <c r="SDD159" s="533"/>
      <c r="SDE159" s="533"/>
      <c r="SDF159" s="533"/>
      <c r="SDG159" s="532"/>
      <c r="SDH159" s="533"/>
      <c r="SDI159" s="533"/>
      <c r="SDJ159" s="533"/>
      <c r="SDK159" s="533"/>
      <c r="SDL159" s="533"/>
      <c r="SDM159" s="532"/>
      <c r="SDN159" s="533"/>
      <c r="SDO159" s="533"/>
      <c r="SDP159" s="533"/>
      <c r="SDQ159" s="533"/>
      <c r="SDR159" s="533"/>
      <c r="SDS159" s="532"/>
      <c r="SDT159" s="533"/>
      <c r="SDU159" s="533"/>
      <c r="SDV159" s="533"/>
      <c r="SDW159" s="533"/>
      <c r="SDX159" s="533"/>
      <c r="SDY159" s="532"/>
      <c r="SDZ159" s="533"/>
      <c r="SEA159" s="533"/>
      <c r="SEB159" s="533"/>
      <c r="SEC159" s="533"/>
      <c r="SED159" s="533"/>
      <c r="SEE159" s="532"/>
      <c r="SEF159" s="533"/>
      <c r="SEG159" s="533"/>
      <c r="SEH159" s="533"/>
      <c r="SEI159" s="533"/>
      <c r="SEJ159" s="533"/>
      <c r="SEK159" s="532"/>
      <c r="SEL159" s="533"/>
      <c r="SEM159" s="533"/>
      <c r="SEN159" s="533"/>
      <c r="SEO159" s="533"/>
      <c r="SEP159" s="533"/>
      <c r="SEQ159" s="532"/>
      <c r="SER159" s="533"/>
      <c r="SES159" s="533"/>
      <c r="SET159" s="533"/>
      <c r="SEU159" s="533"/>
      <c r="SEV159" s="533"/>
      <c r="SEW159" s="532"/>
      <c r="SEX159" s="533"/>
      <c r="SEY159" s="533"/>
      <c r="SEZ159" s="533"/>
      <c r="SFA159" s="533"/>
      <c r="SFB159" s="533"/>
      <c r="SFC159" s="532"/>
      <c r="SFD159" s="533"/>
      <c r="SFE159" s="533"/>
      <c r="SFF159" s="533"/>
      <c r="SFG159" s="533"/>
      <c r="SFH159" s="533"/>
      <c r="SFI159" s="532"/>
      <c r="SFJ159" s="533"/>
      <c r="SFK159" s="533"/>
      <c r="SFL159" s="533"/>
      <c r="SFM159" s="533"/>
      <c r="SFN159" s="533"/>
      <c r="SFO159" s="532"/>
      <c r="SFP159" s="533"/>
      <c r="SFQ159" s="533"/>
      <c r="SFR159" s="533"/>
      <c r="SFS159" s="533"/>
      <c r="SFT159" s="533"/>
      <c r="SFU159" s="532"/>
      <c r="SFV159" s="533"/>
      <c r="SFW159" s="533"/>
      <c r="SFX159" s="533"/>
      <c r="SFY159" s="533"/>
      <c r="SFZ159" s="533"/>
      <c r="SGA159" s="532"/>
      <c r="SGB159" s="533"/>
      <c r="SGC159" s="533"/>
      <c r="SGD159" s="533"/>
      <c r="SGE159" s="533"/>
      <c r="SGF159" s="533"/>
      <c r="SGG159" s="532"/>
      <c r="SGH159" s="533"/>
      <c r="SGI159" s="533"/>
      <c r="SGJ159" s="533"/>
      <c r="SGK159" s="533"/>
      <c r="SGL159" s="533"/>
      <c r="SGM159" s="532"/>
      <c r="SGN159" s="533"/>
      <c r="SGO159" s="533"/>
      <c r="SGP159" s="533"/>
      <c r="SGQ159" s="533"/>
      <c r="SGR159" s="533"/>
      <c r="SGS159" s="532"/>
      <c r="SGT159" s="533"/>
      <c r="SGU159" s="533"/>
      <c r="SGV159" s="533"/>
      <c r="SGW159" s="533"/>
      <c r="SGX159" s="533"/>
      <c r="SGY159" s="532"/>
      <c r="SGZ159" s="533"/>
      <c r="SHA159" s="533"/>
      <c r="SHB159" s="533"/>
      <c r="SHC159" s="533"/>
      <c r="SHD159" s="533"/>
      <c r="SHE159" s="532"/>
      <c r="SHF159" s="533"/>
      <c r="SHG159" s="533"/>
      <c r="SHH159" s="533"/>
      <c r="SHI159" s="533"/>
      <c r="SHJ159" s="533"/>
      <c r="SHK159" s="532"/>
      <c r="SHL159" s="533"/>
      <c r="SHM159" s="533"/>
      <c r="SHN159" s="533"/>
      <c r="SHO159" s="533"/>
      <c r="SHP159" s="533"/>
      <c r="SHQ159" s="532"/>
      <c r="SHR159" s="533"/>
      <c r="SHS159" s="533"/>
      <c r="SHT159" s="533"/>
      <c r="SHU159" s="533"/>
      <c r="SHV159" s="533"/>
      <c r="SHW159" s="532"/>
      <c r="SHX159" s="533"/>
      <c r="SHY159" s="533"/>
      <c r="SHZ159" s="533"/>
      <c r="SIA159" s="533"/>
      <c r="SIB159" s="533"/>
      <c r="SIC159" s="532"/>
      <c r="SID159" s="533"/>
      <c r="SIE159" s="533"/>
      <c r="SIF159" s="533"/>
      <c r="SIG159" s="533"/>
      <c r="SIH159" s="533"/>
      <c r="SII159" s="532"/>
      <c r="SIJ159" s="533"/>
      <c r="SIK159" s="533"/>
      <c r="SIL159" s="533"/>
      <c r="SIM159" s="533"/>
      <c r="SIN159" s="533"/>
      <c r="SIO159" s="532"/>
      <c r="SIP159" s="533"/>
      <c r="SIQ159" s="533"/>
      <c r="SIR159" s="533"/>
      <c r="SIS159" s="533"/>
      <c r="SIT159" s="533"/>
      <c r="SIU159" s="532"/>
      <c r="SIV159" s="533"/>
      <c r="SIW159" s="533"/>
      <c r="SIX159" s="533"/>
      <c r="SIY159" s="533"/>
      <c r="SIZ159" s="533"/>
      <c r="SJA159" s="532"/>
      <c r="SJB159" s="533"/>
      <c r="SJC159" s="533"/>
      <c r="SJD159" s="533"/>
      <c r="SJE159" s="533"/>
      <c r="SJF159" s="533"/>
      <c r="SJG159" s="532"/>
      <c r="SJH159" s="533"/>
      <c r="SJI159" s="533"/>
      <c r="SJJ159" s="533"/>
      <c r="SJK159" s="533"/>
      <c r="SJL159" s="533"/>
      <c r="SJM159" s="532"/>
      <c r="SJN159" s="533"/>
      <c r="SJO159" s="533"/>
      <c r="SJP159" s="533"/>
      <c r="SJQ159" s="533"/>
      <c r="SJR159" s="533"/>
      <c r="SJS159" s="532"/>
      <c r="SJT159" s="533"/>
      <c r="SJU159" s="533"/>
      <c r="SJV159" s="533"/>
      <c r="SJW159" s="533"/>
      <c r="SJX159" s="533"/>
      <c r="SJY159" s="532"/>
      <c r="SJZ159" s="533"/>
      <c r="SKA159" s="533"/>
      <c r="SKB159" s="533"/>
      <c r="SKC159" s="533"/>
      <c r="SKD159" s="533"/>
      <c r="SKE159" s="532"/>
      <c r="SKF159" s="533"/>
      <c r="SKG159" s="533"/>
      <c r="SKH159" s="533"/>
      <c r="SKI159" s="533"/>
      <c r="SKJ159" s="533"/>
      <c r="SKK159" s="532"/>
      <c r="SKL159" s="533"/>
      <c r="SKM159" s="533"/>
      <c r="SKN159" s="533"/>
      <c r="SKO159" s="533"/>
      <c r="SKP159" s="533"/>
      <c r="SKQ159" s="532"/>
      <c r="SKR159" s="533"/>
      <c r="SKS159" s="533"/>
      <c r="SKT159" s="533"/>
      <c r="SKU159" s="533"/>
      <c r="SKV159" s="533"/>
      <c r="SKW159" s="532"/>
      <c r="SKX159" s="533"/>
      <c r="SKY159" s="533"/>
      <c r="SKZ159" s="533"/>
      <c r="SLA159" s="533"/>
      <c r="SLB159" s="533"/>
      <c r="SLC159" s="532"/>
      <c r="SLD159" s="533"/>
      <c r="SLE159" s="533"/>
      <c r="SLF159" s="533"/>
      <c r="SLG159" s="533"/>
      <c r="SLH159" s="533"/>
      <c r="SLI159" s="532"/>
      <c r="SLJ159" s="533"/>
      <c r="SLK159" s="533"/>
      <c r="SLL159" s="533"/>
      <c r="SLM159" s="533"/>
      <c r="SLN159" s="533"/>
      <c r="SLO159" s="532"/>
      <c r="SLP159" s="533"/>
      <c r="SLQ159" s="533"/>
      <c r="SLR159" s="533"/>
      <c r="SLS159" s="533"/>
      <c r="SLT159" s="533"/>
      <c r="SLU159" s="532"/>
      <c r="SLV159" s="533"/>
      <c r="SLW159" s="533"/>
      <c r="SLX159" s="533"/>
      <c r="SLY159" s="533"/>
      <c r="SLZ159" s="533"/>
      <c r="SMA159" s="532"/>
      <c r="SMB159" s="533"/>
      <c r="SMC159" s="533"/>
      <c r="SMD159" s="533"/>
      <c r="SME159" s="533"/>
      <c r="SMF159" s="533"/>
      <c r="SMG159" s="532"/>
      <c r="SMH159" s="533"/>
      <c r="SMI159" s="533"/>
      <c r="SMJ159" s="533"/>
      <c r="SMK159" s="533"/>
      <c r="SML159" s="533"/>
      <c r="SMM159" s="532"/>
      <c r="SMN159" s="533"/>
      <c r="SMO159" s="533"/>
      <c r="SMP159" s="533"/>
      <c r="SMQ159" s="533"/>
      <c r="SMR159" s="533"/>
      <c r="SMS159" s="532"/>
      <c r="SMT159" s="533"/>
      <c r="SMU159" s="533"/>
      <c r="SMV159" s="533"/>
      <c r="SMW159" s="533"/>
      <c r="SMX159" s="533"/>
      <c r="SMY159" s="532"/>
      <c r="SMZ159" s="533"/>
      <c r="SNA159" s="533"/>
      <c r="SNB159" s="533"/>
      <c r="SNC159" s="533"/>
      <c r="SND159" s="533"/>
      <c r="SNE159" s="532"/>
      <c r="SNF159" s="533"/>
      <c r="SNG159" s="533"/>
      <c r="SNH159" s="533"/>
      <c r="SNI159" s="533"/>
      <c r="SNJ159" s="533"/>
      <c r="SNK159" s="532"/>
      <c r="SNL159" s="533"/>
      <c r="SNM159" s="533"/>
      <c r="SNN159" s="533"/>
      <c r="SNO159" s="533"/>
      <c r="SNP159" s="533"/>
      <c r="SNQ159" s="532"/>
      <c r="SNR159" s="533"/>
      <c r="SNS159" s="533"/>
      <c r="SNT159" s="533"/>
      <c r="SNU159" s="533"/>
      <c r="SNV159" s="533"/>
      <c r="SNW159" s="532"/>
      <c r="SNX159" s="533"/>
      <c r="SNY159" s="533"/>
      <c r="SNZ159" s="533"/>
      <c r="SOA159" s="533"/>
      <c r="SOB159" s="533"/>
      <c r="SOC159" s="532"/>
      <c r="SOD159" s="533"/>
      <c r="SOE159" s="533"/>
      <c r="SOF159" s="533"/>
      <c r="SOG159" s="533"/>
      <c r="SOH159" s="533"/>
      <c r="SOI159" s="532"/>
      <c r="SOJ159" s="533"/>
      <c r="SOK159" s="533"/>
      <c r="SOL159" s="533"/>
      <c r="SOM159" s="533"/>
      <c r="SON159" s="533"/>
      <c r="SOO159" s="532"/>
      <c r="SOP159" s="533"/>
      <c r="SOQ159" s="533"/>
      <c r="SOR159" s="533"/>
      <c r="SOS159" s="533"/>
      <c r="SOT159" s="533"/>
      <c r="SOU159" s="532"/>
      <c r="SOV159" s="533"/>
      <c r="SOW159" s="533"/>
      <c r="SOX159" s="533"/>
      <c r="SOY159" s="533"/>
      <c r="SOZ159" s="533"/>
      <c r="SPA159" s="532"/>
      <c r="SPB159" s="533"/>
      <c r="SPC159" s="533"/>
      <c r="SPD159" s="533"/>
      <c r="SPE159" s="533"/>
      <c r="SPF159" s="533"/>
      <c r="SPG159" s="532"/>
      <c r="SPH159" s="533"/>
      <c r="SPI159" s="533"/>
      <c r="SPJ159" s="533"/>
      <c r="SPK159" s="533"/>
      <c r="SPL159" s="533"/>
      <c r="SPM159" s="532"/>
      <c r="SPN159" s="533"/>
      <c r="SPO159" s="533"/>
      <c r="SPP159" s="533"/>
      <c r="SPQ159" s="533"/>
      <c r="SPR159" s="533"/>
      <c r="SPS159" s="532"/>
      <c r="SPT159" s="533"/>
      <c r="SPU159" s="533"/>
      <c r="SPV159" s="533"/>
      <c r="SPW159" s="533"/>
      <c r="SPX159" s="533"/>
      <c r="SPY159" s="532"/>
      <c r="SPZ159" s="533"/>
      <c r="SQA159" s="533"/>
      <c r="SQB159" s="533"/>
      <c r="SQC159" s="533"/>
      <c r="SQD159" s="533"/>
      <c r="SQE159" s="532"/>
      <c r="SQF159" s="533"/>
      <c r="SQG159" s="533"/>
      <c r="SQH159" s="533"/>
      <c r="SQI159" s="533"/>
      <c r="SQJ159" s="533"/>
      <c r="SQK159" s="532"/>
      <c r="SQL159" s="533"/>
      <c r="SQM159" s="533"/>
      <c r="SQN159" s="533"/>
      <c r="SQO159" s="533"/>
      <c r="SQP159" s="533"/>
      <c r="SQQ159" s="532"/>
      <c r="SQR159" s="533"/>
      <c r="SQS159" s="533"/>
      <c r="SQT159" s="533"/>
      <c r="SQU159" s="533"/>
      <c r="SQV159" s="533"/>
      <c r="SQW159" s="532"/>
      <c r="SQX159" s="533"/>
      <c r="SQY159" s="533"/>
      <c r="SQZ159" s="533"/>
      <c r="SRA159" s="533"/>
      <c r="SRB159" s="533"/>
      <c r="SRC159" s="532"/>
      <c r="SRD159" s="533"/>
      <c r="SRE159" s="533"/>
      <c r="SRF159" s="533"/>
      <c r="SRG159" s="533"/>
      <c r="SRH159" s="533"/>
      <c r="SRI159" s="532"/>
      <c r="SRJ159" s="533"/>
      <c r="SRK159" s="533"/>
      <c r="SRL159" s="533"/>
      <c r="SRM159" s="533"/>
      <c r="SRN159" s="533"/>
      <c r="SRO159" s="532"/>
      <c r="SRP159" s="533"/>
      <c r="SRQ159" s="533"/>
      <c r="SRR159" s="533"/>
      <c r="SRS159" s="533"/>
      <c r="SRT159" s="533"/>
      <c r="SRU159" s="532"/>
      <c r="SRV159" s="533"/>
      <c r="SRW159" s="533"/>
      <c r="SRX159" s="533"/>
      <c r="SRY159" s="533"/>
      <c r="SRZ159" s="533"/>
      <c r="SSA159" s="532"/>
      <c r="SSB159" s="533"/>
      <c r="SSC159" s="533"/>
      <c r="SSD159" s="533"/>
      <c r="SSE159" s="533"/>
      <c r="SSF159" s="533"/>
      <c r="SSG159" s="532"/>
      <c r="SSH159" s="533"/>
      <c r="SSI159" s="533"/>
      <c r="SSJ159" s="533"/>
      <c r="SSK159" s="533"/>
      <c r="SSL159" s="533"/>
      <c r="SSM159" s="532"/>
      <c r="SSN159" s="533"/>
      <c r="SSO159" s="533"/>
      <c r="SSP159" s="533"/>
      <c r="SSQ159" s="533"/>
      <c r="SSR159" s="533"/>
      <c r="SSS159" s="532"/>
      <c r="SST159" s="533"/>
      <c r="SSU159" s="533"/>
      <c r="SSV159" s="533"/>
      <c r="SSW159" s="533"/>
      <c r="SSX159" s="533"/>
      <c r="SSY159" s="532"/>
      <c r="SSZ159" s="533"/>
      <c r="STA159" s="533"/>
      <c r="STB159" s="533"/>
      <c r="STC159" s="533"/>
      <c r="STD159" s="533"/>
      <c r="STE159" s="532"/>
      <c r="STF159" s="533"/>
      <c r="STG159" s="533"/>
      <c r="STH159" s="533"/>
      <c r="STI159" s="533"/>
      <c r="STJ159" s="533"/>
      <c r="STK159" s="532"/>
      <c r="STL159" s="533"/>
      <c r="STM159" s="533"/>
      <c r="STN159" s="533"/>
      <c r="STO159" s="533"/>
      <c r="STP159" s="533"/>
      <c r="STQ159" s="532"/>
      <c r="STR159" s="533"/>
      <c r="STS159" s="533"/>
      <c r="STT159" s="533"/>
      <c r="STU159" s="533"/>
      <c r="STV159" s="533"/>
      <c r="STW159" s="532"/>
      <c r="STX159" s="533"/>
      <c r="STY159" s="533"/>
      <c r="STZ159" s="533"/>
      <c r="SUA159" s="533"/>
      <c r="SUB159" s="533"/>
      <c r="SUC159" s="532"/>
      <c r="SUD159" s="533"/>
      <c r="SUE159" s="533"/>
      <c r="SUF159" s="533"/>
      <c r="SUG159" s="533"/>
      <c r="SUH159" s="533"/>
      <c r="SUI159" s="532"/>
      <c r="SUJ159" s="533"/>
      <c r="SUK159" s="533"/>
      <c r="SUL159" s="533"/>
      <c r="SUM159" s="533"/>
      <c r="SUN159" s="533"/>
      <c r="SUO159" s="532"/>
      <c r="SUP159" s="533"/>
      <c r="SUQ159" s="533"/>
      <c r="SUR159" s="533"/>
      <c r="SUS159" s="533"/>
      <c r="SUT159" s="533"/>
      <c r="SUU159" s="532"/>
      <c r="SUV159" s="533"/>
      <c r="SUW159" s="533"/>
      <c r="SUX159" s="533"/>
      <c r="SUY159" s="533"/>
      <c r="SUZ159" s="533"/>
      <c r="SVA159" s="532"/>
      <c r="SVB159" s="533"/>
      <c r="SVC159" s="533"/>
      <c r="SVD159" s="533"/>
      <c r="SVE159" s="533"/>
      <c r="SVF159" s="533"/>
      <c r="SVG159" s="532"/>
      <c r="SVH159" s="533"/>
      <c r="SVI159" s="533"/>
      <c r="SVJ159" s="533"/>
      <c r="SVK159" s="533"/>
      <c r="SVL159" s="533"/>
      <c r="SVM159" s="532"/>
      <c r="SVN159" s="533"/>
      <c r="SVO159" s="533"/>
      <c r="SVP159" s="533"/>
      <c r="SVQ159" s="533"/>
      <c r="SVR159" s="533"/>
      <c r="SVS159" s="532"/>
      <c r="SVT159" s="533"/>
      <c r="SVU159" s="533"/>
      <c r="SVV159" s="533"/>
      <c r="SVW159" s="533"/>
      <c r="SVX159" s="533"/>
      <c r="SVY159" s="532"/>
      <c r="SVZ159" s="533"/>
      <c r="SWA159" s="533"/>
      <c r="SWB159" s="533"/>
      <c r="SWC159" s="533"/>
      <c r="SWD159" s="533"/>
      <c r="SWE159" s="532"/>
      <c r="SWF159" s="533"/>
      <c r="SWG159" s="533"/>
      <c r="SWH159" s="533"/>
      <c r="SWI159" s="533"/>
      <c r="SWJ159" s="533"/>
      <c r="SWK159" s="532"/>
      <c r="SWL159" s="533"/>
      <c r="SWM159" s="533"/>
      <c r="SWN159" s="533"/>
      <c r="SWO159" s="533"/>
      <c r="SWP159" s="533"/>
      <c r="SWQ159" s="532"/>
      <c r="SWR159" s="533"/>
      <c r="SWS159" s="533"/>
      <c r="SWT159" s="533"/>
      <c r="SWU159" s="533"/>
      <c r="SWV159" s="533"/>
      <c r="SWW159" s="532"/>
      <c r="SWX159" s="533"/>
      <c r="SWY159" s="533"/>
      <c r="SWZ159" s="533"/>
      <c r="SXA159" s="533"/>
      <c r="SXB159" s="533"/>
      <c r="SXC159" s="532"/>
      <c r="SXD159" s="533"/>
      <c r="SXE159" s="533"/>
      <c r="SXF159" s="533"/>
      <c r="SXG159" s="533"/>
      <c r="SXH159" s="533"/>
      <c r="SXI159" s="532"/>
      <c r="SXJ159" s="533"/>
      <c r="SXK159" s="533"/>
      <c r="SXL159" s="533"/>
      <c r="SXM159" s="533"/>
      <c r="SXN159" s="533"/>
      <c r="SXO159" s="532"/>
      <c r="SXP159" s="533"/>
      <c r="SXQ159" s="533"/>
      <c r="SXR159" s="533"/>
      <c r="SXS159" s="533"/>
      <c r="SXT159" s="533"/>
      <c r="SXU159" s="532"/>
      <c r="SXV159" s="533"/>
      <c r="SXW159" s="533"/>
      <c r="SXX159" s="533"/>
      <c r="SXY159" s="533"/>
      <c r="SXZ159" s="533"/>
      <c r="SYA159" s="532"/>
      <c r="SYB159" s="533"/>
      <c r="SYC159" s="533"/>
      <c r="SYD159" s="533"/>
      <c r="SYE159" s="533"/>
      <c r="SYF159" s="533"/>
      <c r="SYG159" s="532"/>
      <c r="SYH159" s="533"/>
      <c r="SYI159" s="533"/>
      <c r="SYJ159" s="533"/>
      <c r="SYK159" s="533"/>
      <c r="SYL159" s="533"/>
      <c r="SYM159" s="532"/>
      <c r="SYN159" s="533"/>
      <c r="SYO159" s="533"/>
      <c r="SYP159" s="533"/>
      <c r="SYQ159" s="533"/>
      <c r="SYR159" s="533"/>
      <c r="SYS159" s="532"/>
      <c r="SYT159" s="533"/>
      <c r="SYU159" s="533"/>
      <c r="SYV159" s="533"/>
      <c r="SYW159" s="533"/>
      <c r="SYX159" s="533"/>
      <c r="SYY159" s="532"/>
      <c r="SYZ159" s="533"/>
      <c r="SZA159" s="533"/>
      <c r="SZB159" s="533"/>
      <c r="SZC159" s="533"/>
      <c r="SZD159" s="533"/>
      <c r="SZE159" s="532"/>
      <c r="SZF159" s="533"/>
      <c r="SZG159" s="533"/>
      <c r="SZH159" s="533"/>
      <c r="SZI159" s="533"/>
      <c r="SZJ159" s="533"/>
      <c r="SZK159" s="532"/>
      <c r="SZL159" s="533"/>
      <c r="SZM159" s="533"/>
      <c r="SZN159" s="533"/>
      <c r="SZO159" s="533"/>
      <c r="SZP159" s="533"/>
      <c r="SZQ159" s="532"/>
      <c r="SZR159" s="533"/>
      <c r="SZS159" s="533"/>
      <c r="SZT159" s="533"/>
      <c r="SZU159" s="533"/>
      <c r="SZV159" s="533"/>
      <c r="SZW159" s="532"/>
      <c r="SZX159" s="533"/>
      <c r="SZY159" s="533"/>
      <c r="SZZ159" s="533"/>
      <c r="TAA159" s="533"/>
      <c r="TAB159" s="533"/>
      <c r="TAC159" s="532"/>
      <c r="TAD159" s="533"/>
      <c r="TAE159" s="533"/>
      <c r="TAF159" s="533"/>
      <c r="TAG159" s="533"/>
      <c r="TAH159" s="533"/>
      <c r="TAI159" s="532"/>
      <c r="TAJ159" s="533"/>
      <c r="TAK159" s="533"/>
      <c r="TAL159" s="533"/>
      <c r="TAM159" s="533"/>
      <c r="TAN159" s="533"/>
      <c r="TAO159" s="532"/>
      <c r="TAP159" s="533"/>
      <c r="TAQ159" s="533"/>
      <c r="TAR159" s="533"/>
      <c r="TAS159" s="533"/>
      <c r="TAT159" s="533"/>
      <c r="TAU159" s="532"/>
      <c r="TAV159" s="533"/>
      <c r="TAW159" s="533"/>
      <c r="TAX159" s="533"/>
      <c r="TAY159" s="533"/>
      <c r="TAZ159" s="533"/>
      <c r="TBA159" s="532"/>
      <c r="TBB159" s="533"/>
      <c r="TBC159" s="533"/>
      <c r="TBD159" s="533"/>
      <c r="TBE159" s="533"/>
      <c r="TBF159" s="533"/>
      <c r="TBG159" s="532"/>
      <c r="TBH159" s="533"/>
      <c r="TBI159" s="533"/>
      <c r="TBJ159" s="533"/>
      <c r="TBK159" s="533"/>
      <c r="TBL159" s="533"/>
      <c r="TBM159" s="532"/>
      <c r="TBN159" s="533"/>
      <c r="TBO159" s="533"/>
      <c r="TBP159" s="533"/>
      <c r="TBQ159" s="533"/>
      <c r="TBR159" s="533"/>
      <c r="TBS159" s="532"/>
      <c r="TBT159" s="533"/>
      <c r="TBU159" s="533"/>
      <c r="TBV159" s="533"/>
      <c r="TBW159" s="533"/>
      <c r="TBX159" s="533"/>
      <c r="TBY159" s="532"/>
      <c r="TBZ159" s="533"/>
      <c r="TCA159" s="533"/>
      <c r="TCB159" s="533"/>
      <c r="TCC159" s="533"/>
      <c r="TCD159" s="533"/>
      <c r="TCE159" s="532"/>
      <c r="TCF159" s="533"/>
      <c r="TCG159" s="533"/>
      <c r="TCH159" s="533"/>
      <c r="TCI159" s="533"/>
      <c r="TCJ159" s="533"/>
      <c r="TCK159" s="532"/>
      <c r="TCL159" s="533"/>
      <c r="TCM159" s="533"/>
      <c r="TCN159" s="533"/>
      <c r="TCO159" s="533"/>
      <c r="TCP159" s="533"/>
      <c r="TCQ159" s="532"/>
      <c r="TCR159" s="533"/>
      <c r="TCS159" s="533"/>
      <c r="TCT159" s="533"/>
      <c r="TCU159" s="533"/>
      <c r="TCV159" s="533"/>
      <c r="TCW159" s="532"/>
      <c r="TCX159" s="533"/>
      <c r="TCY159" s="533"/>
      <c r="TCZ159" s="533"/>
      <c r="TDA159" s="533"/>
      <c r="TDB159" s="533"/>
      <c r="TDC159" s="532"/>
      <c r="TDD159" s="533"/>
      <c r="TDE159" s="533"/>
      <c r="TDF159" s="533"/>
      <c r="TDG159" s="533"/>
      <c r="TDH159" s="533"/>
      <c r="TDI159" s="532"/>
      <c r="TDJ159" s="533"/>
      <c r="TDK159" s="533"/>
      <c r="TDL159" s="533"/>
      <c r="TDM159" s="533"/>
      <c r="TDN159" s="533"/>
      <c r="TDO159" s="532"/>
      <c r="TDP159" s="533"/>
      <c r="TDQ159" s="533"/>
      <c r="TDR159" s="533"/>
      <c r="TDS159" s="533"/>
      <c r="TDT159" s="533"/>
      <c r="TDU159" s="532"/>
      <c r="TDV159" s="533"/>
      <c r="TDW159" s="533"/>
      <c r="TDX159" s="533"/>
      <c r="TDY159" s="533"/>
      <c r="TDZ159" s="533"/>
      <c r="TEA159" s="532"/>
      <c r="TEB159" s="533"/>
      <c r="TEC159" s="533"/>
      <c r="TED159" s="533"/>
      <c r="TEE159" s="533"/>
      <c r="TEF159" s="533"/>
      <c r="TEG159" s="532"/>
      <c r="TEH159" s="533"/>
      <c r="TEI159" s="533"/>
      <c r="TEJ159" s="533"/>
      <c r="TEK159" s="533"/>
      <c r="TEL159" s="533"/>
      <c r="TEM159" s="532"/>
      <c r="TEN159" s="533"/>
      <c r="TEO159" s="533"/>
      <c r="TEP159" s="533"/>
      <c r="TEQ159" s="533"/>
      <c r="TER159" s="533"/>
      <c r="TES159" s="532"/>
      <c r="TET159" s="533"/>
      <c r="TEU159" s="533"/>
      <c r="TEV159" s="533"/>
      <c r="TEW159" s="533"/>
      <c r="TEX159" s="533"/>
      <c r="TEY159" s="532"/>
      <c r="TEZ159" s="533"/>
      <c r="TFA159" s="533"/>
      <c r="TFB159" s="533"/>
      <c r="TFC159" s="533"/>
      <c r="TFD159" s="533"/>
      <c r="TFE159" s="532"/>
      <c r="TFF159" s="533"/>
      <c r="TFG159" s="533"/>
      <c r="TFH159" s="533"/>
      <c r="TFI159" s="533"/>
      <c r="TFJ159" s="533"/>
      <c r="TFK159" s="532"/>
      <c r="TFL159" s="533"/>
      <c r="TFM159" s="533"/>
      <c r="TFN159" s="533"/>
      <c r="TFO159" s="533"/>
      <c r="TFP159" s="533"/>
      <c r="TFQ159" s="532"/>
      <c r="TFR159" s="533"/>
      <c r="TFS159" s="533"/>
      <c r="TFT159" s="533"/>
      <c r="TFU159" s="533"/>
      <c r="TFV159" s="533"/>
      <c r="TFW159" s="532"/>
      <c r="TFX159" s="533"/>
      <c r="TFY159" s="533"/>
      <c r="TFZ159" s="533"/>
      <c r="TGA159" s="533"/>
      <c r="TGB159" s="533"/>
      <c r="TGC159" s="532"/>
      <c r="TGD159" s="533"/>
      <c r="TGE159" s="533"/>
      <c r="TGF159" s="533"/>
      <c r="TGG159" s="533"/>
      <c r="TGH159" s="533"/>
      <c r="TGI159" s="532"/>
      <c r="TGJ159" s="533"/>
      <c r="TGK159" s="533"/>
      <c r="TGL159" s="533"/>
      <c r="TGM159" s="533"/>
      <c r="TGN159" s="533"/>
      <c r="TGO159" s="532"/>
      <c r="TGP159" s="533"/>
      <c r="TGQ159" s="533"/>
      <c r="TGR159" s="533"/>
      <c r="TGS159" s="533"/>
      <c r="TGT159" s="533"/>
      <c r="TGU159" s="532"/>
      <c r="TGV159" s="533"/>
      <c r="TGW159" s="533"/>
      <c r="TGX159" s="533"/>
      <c r="TGY159" s="533"/>
      <c r="TGZ159" s="533"/>
      <c r="THA159" s="532"/>
      <c r="THB159" s="533"/>
      <c r="THC159" s="533"/>
      <c r="THD159" s="533"/>
      <c r="THE159" s="533"/>
      <c r="THF159" s="533"/>
      <c r="THG159" s="532"/>
      <c r="THH159" s="533"/>
      <c r="THI159" s="533"/>
      <c r="THJ159" s="533"/>
      <c r="THK159" s="533"/>
      <c r="THL159" s="533"/>
      <c r="THM159" s="532"/>
      <c r="THN159" s="533"/>
      <c r="THO159" s="533"/>
      <c r="THP159" s="533"/>
      <c r="THQ159" s="533"/>
      <c r="THR159" s="533"/>
      <c r="THS159" s="532"/>
      <c r="THT159" s="533"/>
      <c r="THU159" s="533"/>
      <c r="THV159" s="533"/>
      <c r="THW159" s="533"/>
      <c r="THX159" s="533"/>
      <c r="THY159" s="532"/>
      <c r="THZ159" s="533"/>
      <c r="TIA159" s="533"/>
      <c r="TIB159" s="533"/>
      <c r="TIC159" s="533"/>
      <c r="TID159" s="533"/>
      <c r="TIE159" s="532"/>
      <c r="TIF159" s="533"/>
      <c r="TIG159" s="533"/>
      <c r="TIH159" s="533"/>
      <c r="TII159" s="533"/>
      <c r="TIJ159" s="533"/>
      <c r="TIK159" s="532"/>
      <c r="TIL159" s="533"/>
      <c r="TIM159" s="533"/>
      <c r="TIN159" s="533"/>
      <c r="TIO159" s="533"/>
      <c r="TIP159" s="533"/>
      <c r="TIQ159" s="532"/>
      <c r="TIR159" s="533"/>
      <c r="TIS159" s="533"/>
      <c r="TIT159" s="533"/>
      <c r="TIU159" s="533"/>
      <c r="TIV159" s="533"/>
      <c r="TIW159" s="532"/>
      <c r="TIX159" s="533"/>
      <c r="TIY159" s="533"/>
      <c r="TIZ159" s="533"/>
      <c r="TJA159" s="533"/>
      <c r="TJB159" s="533"/>
      <c r="TJC159" s="532"/>
      <c r="TJD159" s="533"/>
      <c r="TJE159" s="533"/>
      <c r="TJF159" s="533"/>
      <c r="TJG159" s="533"/>
      <c r="TJH159" s="533"/>
      <c r="TJI159" s="532"/>
      <c r="TJJ159" s="533"/>
      <c r="TJK159" s="533"/>
      <c r="TJL159" s="533"/>
      <c r="TJM159" s="533"/>
      <c r="TJN159" s="533"/>
      <c r="TJO159" s="532"/>
      <c r="TJP159" s="533"/>
      <c r="TJQ159" s="533"/>
      <c r="TJR159" s="533"/>
      <c r="TJS159" s="533"/>
      <c r="TJT159" s="533"/>
      <c r="TJU159" s="532"/>
      <c r="TJV159" s="533"/>
      <c r="TJW159" s="533"/>
      <c r="TJX159" s="533"/>
      <c r="TJY159" s="533"/>
      <c r="TJZ159" s="533"/>
      <c r="TKA159" s="532"/>
      <c r="TKB159" s="533"/>
      <c r="TKC159" s="533"/>
      <c r="TKD159" s="533"/>
      <c r="TKE159" s="533"/>
      <c r="TKF159" s="533"/>
      <c r="TKG159" s="532"/>
      <c r="TKH159" s="533"/>
      <c r="TKI159" s="533"/>
      <c r="TKJ159" s="533"/>
      <c r="TKK159" s="533"/>
      <c r="TKL159" s="533"/>
      <c r="TKM159" s="532"/>
      <c r="TKN159" s="533"/>
      <c r="TKO159" s="533"/>
      <c r="TKP159" s="533"/>
      <c r="TKQ159" s="533"/>
      <c r="TKR159" s="533"/>
      <c r="TKS159" s="532"/>
      <c r="TKT159" s="533"/>
      <c r="TKU159" s="533"/>
      <c r="TKV159" s="533"/>
      <c r="TKW159" s="533"/>
      <c r="TKX159" s="533"/>
      <c r="TKY159" s="532"/>
      <c r="TKZ159" s="533"/>
      <c r="TLA159" s="533"/>
      <c r="TLB159" s="533"/>
      <c r="TLC159" s="533"/>
      <c r="TLD159" s="533"/>
      <c r="TLE159" s="532"/>
      <c r="TLF159" s="533"/>
      <c r="TLG159" s="533"/>
      <c r="TLH159" s="533"/>
      <c r="TLI159" s="533"/>
      <c r="TLJ159" s="533"/>
      <c r="TLK159" s="532"/>
      <c r="TLL159" s="533"/>
      <c r="TLM159" s="533"/>
      <c r="TLN159" s="533"/>
      <c r="TLO159" s="533"/>
      <c r="TLP159" s="533"/>
      <c r="TLQ159" s="532"/>
      <c r="TLR159" s="533"/>
      <c r="TLS159" s="533"/>
      <c r="TLT159" s="533"/>
      <c r="TLU159" s="533"/>
      <c r="TLV159" s="533"/>
      <c r="TLW159" s="532"/>
      <c r="TLX159" s="533"/>
      <c r="TLY159" s="533"/>
      <c r="TLZ159" s="533"/>
      <c r="TMA159" s="533"/>
      <c r="TMB159" s="533"/>
      <c r="TMC159" s="532"/>
      <c r="TMD159" s="533"/>
      <c r="TME159" s="533"/>
      <c r="TMF159" s="533"/>
      <c r="TMG159" s="533"/>
      <c r="TMH159" s="533"/>
      <c r="TMI159" s="532"/>
      <c r="TMJ159" s="533"/>
      <c r="TMK159" s="533"/>
      <c r="TML159" s="533"/>
      <c r="TMM159" s="533"/>
      <c r="TMN159" s="533"/>
      <c r="TMO159" s="532"/>
      <c r="TMP159" s="533"/>
      <c r="TMQ159" s="533"/>
      <c r="TMR159" s="533"/>
      <c r="TMS159" s="533"/>
      <c r="TMT159" s="533"/>
      <c r="TMU159" s="532"/>
      <c r="TMV159" s="533"/>
      <c r="TMW159" s="533"/>
      <c r="TMX159" s="533"/>
      <c r="TMY159" s="533"/>
      <c r="TMZ159" s="533"/>
      <c r="TNA159" s="532"/>
      <c r="TNB159" s="533"/>
      <c r="TNC159" s="533"/>
      <c r="TND159" s="533"/>
      <c r="TNE159" s="533"/>
      <c r="TNF159" s="533"/>
      <c r="TNG159" s="532"/>
      <c r="TNH159" s="533"/>
      <c r="TNI159" s="533"/>
      <c r="TNJ159" s="533"/>
      <c r="TNK159" s="533"/>
      <c r="TNL159" s="533"/>
      <c r="TNM159" s="532"/>
      <c r="TNN159" s="533"/>
      <c r="TNO159" s="533"/>
      <c r="TNP159" s="533"/>
      <c r="TNQ159" s="533"/>
      <c r="TNR159" s="533"/>
      <c r="TNS159" s="532"/>
      <c r="TNT159" s="533"/>
      <c r="TNU159" s="533"/>
      <c r="TNV159" s="533"/>
      <c r="TNW159" s="533"/>
      <c r="TNX159" s="533"/>
      <c r="TNY159" s="532"/>
      <c r="TNZ159" s="533"/>
      <c r="TOA159" s="533"/>
      <c r="TOB159" s="533"/>
      <c r="TOC159" s="533"/>
      <c r="TOD159" s="533"/>
      <c r="TOE159" s="532"/>
      <c r="TOF159" s="533"/>
      <c r="TOG159" s="533"/>
      <c r="TOH159" s="533"/>
      <c r="TOI159" s="533"/>
      <c r="TOJ159" s="533"/>
      <c r="TOK159" s="532"/>
      <c r="TOL159" s="533"/>
      <c r="TOM159" s="533"/>
      <c r="TON159" s="533"/>
      <c r="TOO159" s="533"/>
      <c r="TOP159" s="533"/>
      <c r="TOQ159" s="532"/>
      <c r="TOR159" s="533"/>
      <c r="TOS159" s="533"/>
      <c r="TOT159" s="533"/>
      <c r="TOU159" s="533"/>
      <c r="TOV159" s="533"/>
      <c r="TOW159" s="532"/>
      <c r="TOX159" s="533"/>
      <c r="TOY159" s="533"/>
      <c r="TOZ159" s="533"/>
      <c r="TPA159" s="533"/>
      <c r="TPB159" s="533"/>
      <c r="TPC159" s="532"/>
      <c r="TPD159" s="533"/>
      <c r="TPE159" s="533"/>
      <c r="TPF159" s="533"/>
      <c r="TPG159" s="533"/>
      <c r="TPH159" s="533"/>
      <c r="TPI159" s="532"/>
      <c r="TPJ159" s="533"/>
      <c r="TPK159" s="533"/>
      <c r="TPL159" s="533"/>
      <c r="TPM159" s="533"/>
      <c r="TPN159" s="533"/>
      <c r="TPO159" s="532"/>
      <c r="TPP159" s="533"/>
      <c r="TPQ159" s="533"/>
      <c r="TPR159" s="533"/>
      <c r="TPS159" s="533"/>
      <c r="TPT159" s="533"/>
      <c r="TPU159" s="532"/>
      <c r="TPV159" s="533"/>
      <c r="TPW159" s="533"/>
      <c r="TPX159" s="533"/>
      <c r="TPY159" s="533"/>
      <c r="TPZ159" s="533"/>
      <c r="TQA159" s="532"/>
      <c r="TQB159" s="533"/>
      <c r="TQC159" s="533"/>
      <c r="TQD159" s="533"/>
      <c r="TQE159" s="533"/>
      <c r="TQF159" s="533"/>
      <c r="TQG159" s="532"/>
      <c r="TQH159" s="533"/>
      <c r="TQI159" s="533"/>
      <c r="TQJ159" s="533"/>
      <c r="TQK159" s="533"/>
      <c r="TQL159" s="533"/>
      <c r="TQM159" s="532"/>
      <c r="TQN159" s="533"/>
      <c r="TQO159" s="533"/>
      <c r="TQP159" s="533"/>
      <c r="TQQ159" s="533"/>
      <c r="TQR159" s="533"/>
      <c r="TQS159" s="532"/>
      <c r="TQT159" s="533"/>
      <c r="TQU159" s="533"/>
      <c r="TQV159" s="533"/>
      <c r="TQW159" s="533"/>
      <c r="TQX159" s="533"/>
      <c r="TQY159" s="532"/>
      <c r="TQZ159" s="533"/>
      <c r="TRA159" s="533"/>
      <c r="TRB159" s="533"/>
      <c r="TRC159" s="533"/>
      <c r="TRD159" s="533"/>
      <c r="TRE159" s="532"/>
      <c r="TRF159" s="533"/>
      <c r="TRG159" s="533"/>
      <c r="TRH159" s="533"/>
      <c r="TRI159" s="533"/>
      <c r="TRJ159" s="533"/>
      <c r="TRK159" s="532"/>
      <c r="TRL159" s="533"/>
      <c r="TRM159" s="533"/>
      <c r="TRN159" s="533"/>
      <c r="TRO159" s="533"/>
      <c r="TRP159" s="533"/>
      <c r="TRQ159" s="532"/>
      <c r="TRR159" s="533"/>
      <c r="TRS159" s="533"/>
      <c r="TRT159" s="533"/>
      <c r="TRU159" s="533"/>
      <c r="TRV159" s="533"/>
      <c r="TRW159" s="532"/>
      <c r="TRX159" s="533"/>
      <c r="TRY159" s="533"/>
      <c r="TRZ159" s="533"/>
      <c r="TSA159" s="533"/>
      <c r="TSB159" s="533"/>
      <c r="TSC159" s="532"/>
      <c r="TSD159" s="533"/>
      <c r="TSE159" s="533"/>
      <c r="TSF159" s="533"/>
      <c r="TSG159" s="533"/>
      <c r="TSH159" s="533"/>
      <c r="TSI159" s="532"/>
      <c r="TSJ159" s="533"/>
      <c r="TSK159" s="533"/>
      <c r="TSL159" s="533"/>
      <c r="TSM159" s="533"/>
      <c r="TSN159" s="533"/>
      <c r="TSO159" s="532"/>
      <c r="TSP159" s="533"/>
      <c r="TSQ159" s="533"/>
      <c r="TSR159" s="533"/>
      <c r="TSS159" s="533"/>
      <c r="TST159" s="533"/>
      <c r="TSU159" s="532"/>
      <c r="TSV159" s="533"/>
      <c r="TSW159" s="533"/>
      <c r="TSX159" s="533"/>
      <c r="TSY159" s="533"/>
      <c r="TSZ159" s="533"/>
      <c r="TTA159" s="532"/>
      <c r="TTB159" s="533"/>
      <c r="TTC159" s="533"/>
      <c r="TTD159" s="533"/>
      <c r="TTE159" s="533"/>
      <c r="TTF159" s="533"/>
      <c r="TTG159" s="532"/>
      <c r="TTH159" s="533"/>
      <c r="TTI159" s="533"/>
      <c r="TTJ159" s="533"/>
      <c r="TTK159" s="533"/>
      <c r="TTL159" s="533"/>
      <c r="TTM159" s="532"/>
      <c r="TTN159" s="533"/>
      <c r="TTO159" s="533"/>
      <c r="TTP159" s="533"/>
      <c r="TTQ159" s="533"/>
      <c r="TTR159" s="533"/>
      <c r="TTS159" s="532"/>
      <c r="TTT159" s="533"/>
      <c r="TTU159" s="533"/>
      <c r="TTV159" s="533"/>
      <c r="TTW159" s="533"/>
      <c r="TTX159" s="533"/>
      <c r="TTY159" s="532"/>
      <c r="TTZ159" s="533"/>
      <c r="TUA159" s="533"/>
      <c r="TUB159" s="533"/>
      <c r="TUC159" s="533"/>
      <c r="TUD159" s="533"/>
      <c r="TUE159" s="532"/>
      <c r="TUF159" s="533"/>
      <c r="TUG159" s="533"/>
      <c r="TUH159" s="533"/>
      <c r="TUI159" s="533"/>
      <c r="TUJ159" s="533"/>
      <c r="TUK159" s="532"/>
      <c r="TUL159" s="533"/>
      <c r="TUM159" s="533"/>
      <c r="TUN159" s="533"/>
      <c r="TUO159" s="533"/>
      <c r="TUP159" s="533"/>
      <c r="TUQ159" s="532"/>
      <c r="TUR159" s="533"/>
      <c r="TUS159" s="533"/>
      <c r="TUT159" s="533"/>
      <c r="TUU159" s="533"/>
      <c r="TUV159" s="533"/>
      <c r="TUW159" s="532"/>
      <c r="TUX159" s="533"/>
      <c r="TUY159" s="533"/>
      <c r="TUZ159" s="533"/>
      <c r="TVA159" s="533"/>
      <c r="TVB159" s="533"/>
      <c r="TVC159" s="532"/>
      <c r="TVD159" s="533"/>
      <c r="TVE159" s="533"/>
      <c r="TVF159" s="533"/>
      <c r="TVG159" s="533"/>
      <c r="TVH159" s="533"/>
      <c r="TVI159" s="532"/>
      <c r="TVJ159" s="533"/>
      <c r="TVK159" s="533"/>
      <c r="TVL159" s="533"/>
      <c r="TVM159" s="533"/>
      <c r="TVN159" s="533"/>
      <c r="TVO159" s="532"/>
      <c r="TVP159" s="533"/>
      <c r="TVQ159" s="533"/>
      <c r="TVR159" s="533"/>
      <c r="TVS159" s="533"/>
      <c r="TVT159" s="533"/>
      <c r="TVU159" s="532"/>
      <c r="TVV159" s="533"/>
      <c r="TVW159" s="533"/>
      <c r="TVX159" s="533"/>
      <c r="TVY159" s="533"/>
      <c r="TVZ159" s="533"/>
      <c r="TWA159" s="532"/>
      <c r="TWB159" s="533"/>
      <c r="TWC159" s="533"/>
      <c r="TWD159" s="533"/>
      <c r="TWE159" s="533"/>
      <c r="TWF159" s="533"/>
      <c r="TWG159" s="532"/>
      <c r="TWH159" s="533"/>
      <c r="TWI159" s="533"/>
      <c r="TWJ159" s="533"/>
      <c r="TWK159" s="533"/>
      <c r="TWL159" s="533"/>
      <c r="TWM159" s="532"/>
      <c r="TWN159" s="533"/>
      <c r="TWO159" s="533"/>
      <c r="TWP159" s="533"/>
      <c r="TWQ159" s="533"/>
      <c r="TWR159" s="533"/>
      <c r="TWS159" s="532"/>
      <c r="TWT159" s="533"/>
      <c r="TWU159" s="533"/>
      <c r="TWV159" s="533"/>
      <c r="TWW159" s="533"/>
      <c r="TWX159" s="533"/>
      <c r="TWY159" s="532"/>
      <c r="TWZ159" s="533"/>
      <c r="TXA159" s="533"/>
      <c r="TXB159" s="533"/>
      <c r="TXC159" s="533"/>
      <c r="TXD159" s="533"/>
      <c r="TXE159" s="532"/>
      <c r="TXF159" s="533"/>
      <c r="TXG159" s="533"/>
      <c r="TXH159" s="533"/>
      <c r="TXI159" s="533"/>
      <c r="TXJ159" s="533"/>
      <c r="TXK159" s="532"/>
      <c r="TXL159" s="533"/>
      <c r="TXM159" s="533"/>
      <c r="TXN159" s="533"/>
      <c r="TXO159" s="533"/>
      <c r="TXP159" s="533"/>
      <c r="TXQ159" s="532"/>
      <c r="TXR159" s="533"/>
      <c r="TXS159" s="533"/>
      <c r="TXT159" s="533"/>
      <c r="TXU159" s="533"/>
      <c r="TXV159" s="533"/>
      <c r="TXW159" s="532"/>
      <c r="TXX159" s="533"/>
      <c r="TXY159" s="533"/>
      <c r="TXZ159" s="533"/>
      <c r="TYA159" s="533"/>
      <c r="TYB159" s="533"/>
      <c r="TYC159" s="532"/>
      <c r="TYD159" s="533"/>
      <c r="TYE159" s="533"/>
      <c r="TYF159" s="533"/>
      <c r="TYG159" s="533"/>
      <c r="TYH159" s="533"/>
      <c r="TYI159" s="532"/>
      <c r="TYJ159" s="533"/>
      <c r="TYK159" s="533"/>
      <c r="TYL159" s="533"/>
      <c r="TYM159" s="533"/>
      <c r="TYN159" s="533"/>
      <c r="TYO159" s="532"/>
      <c r="TYP159" s="533"/>
      <c r="TYQ159" s="533"/>
      <c r="TYR159" s="533"/>
      <c r="TYS159" s="533"/>
      <c r="TYT159" s="533"/>
      <c r="TYU159" s="532"/>
      <c r="TYV159" s="533"/>
      <c r="TYW159" s="533"/>
      <c r="TYX159" s="533"/>
      <c r="TYY159" s="533"/>
      <c r="TYZ159" s="533"/>
      <c r="TZA159" s="532"/>
      <c r="TZB159" s="533"/>
      <c r="TZC159" s="533"/>
      <c r="TZD159" s="533"/>
      <c r="TZE159" s="533"/>
      <c r="TZF159" s="533"/>
      <c r="TZG159" s="532"/>
      <c r="TZH159" s="533"/>
      <c r="TZI159" s="533"/>
      <c r="TZJ159" s="533"/>
      <c r="TZK159" s="533"/>
      <c r="TZL159" s="533"/>
      <c r="TZM159" s="532"/>
      <c r="TZN159" s="533"/>
      <c r="TZO159" s="533"/>
      <c r="TZP159" s="533"/>
      <c r="TZQ159" s="533"/>
      <c r="TZR159" s="533"/>
      <c r="TZS159" s="532"/>
      <c r="TZT159" s="533"/>
      <c r="TZU159" s="533"/>
      <c r="TZV159" s="533"/>
      <c r="TZW159" s="533"/>
      <c r="TZX159" s="533"/>
      <c r="TZY159" s="532"/>
      <c r="TZZ159" s="533"/>
      <c r="UAA159" s="533"/>
      <c r="UAB159" s="533"/>
      <c r="UAC159" s="533"/>
      <c r="UAD159" s="533"/>
      <c r="UAE159" s="532"/>
      <c r="UAF159" s="533"/>
      <c r="UAG159" s="533"/>
      <c r="UAH159" s="533"/>
      <c r="UAI159" s="533"/>
      <c r="UAJ159" s="533"/>
      <c r="UAK159" s="532"/>
      <c r="UAL159" s="533"/>
      <c r="UAM159" s="533"/>
      <c r="UAN159" s="533"/>
      <c r="UAO159" s="533"/>
      <c r="UAP159" s="533"/>
      <c r="UAQ159" s="532"/>
      <c r="UAR159" s="533"/>
      <c r="UAS159" s="533"/>
      <c r="UAT159" s="533"/>
      <c r="UAU159" s="533"/>
      <c r="UAV159" s="533"/>
      <c r="UAW159" s="532"/>
      <c r="UAX159" s="533"/>
      <c r="UAY159" s="533"/>
      <c r="UAZ159" s="533"/>
      <c r="UBA159" s="533"/>
      <c r="UBB159" s="533"/>
      <c r="UBC159" s="532"/>
      <c r="UBD159" s="533"/>
      <c r="UBE159" s="533"/>
      <c r="UBF159" s="533"/>
      <c r="UBG159" s="533"/>
      <c r="UBH159" s="533"/>
      <c r="UBI159" s="532"/>
      <c r="UBJ159" s="533"/>
      <c r="UBK159" s="533"/>
      <c r="UBL159" s="533"/>
      <c r="UBM159" s="533"/>
      <c r="UBN159" s="533"/>
      <c r="UBO159" s="532"/>
      <c r="UBP159" s="533"/>
      <c r="UBQ159" s="533"/>
      <c r="UBR159" s="533"/>
      <c r="UBS159" s="533"/>
      <c r="UBT159" s="533"/>
      <c r="UBU159" s="532"/>
      <c r="UBV159" s="533"/>
      <c r="UBW159" s="533"/>
      <c r="UBX159" s="533"/>
      <c r="UBY159" s="533"/>
      <c r="UBZ159" s="533"/>
      <c r="UCA159" s="532"/>
      <c r="UCB159" s="533"/>
      <c r="UCC159" s="533"/>
      <c r="UCD159" s="533"/>
      <c r="UCE159" s="533"/>
      <c r="UCF159" s="533"/>
      <c r="UCG159" s="532"/>
      <c r="UCH159" s="533"/>
      <c r="UCI159" s="533"/>
      <c r="UCJ159" s="533"/>
      <c r="UCK159" s="533"/>
      <c r="UCL159" s="533"/>
      <c r="UCM159" s="532"/>
      <c r="UCN159" s="533"/>
      <c r="UCO159" s="533"/>
      <c r="UCP159" s="533"/>
      <c r="UCQ159" s="533"/>
      <c r="UCR159" s="533"/>
      <c r="UCS159" s="532"/>
      <c r="UCT159" s="533"/>
      <c r="UCU159" s="533"/>
      <c r="UCV159" s="533"/>
      <c r="UCW159" s="533"/>
      <c r="UCX159" s="533"/>
      <c r="UCY159" s="532"/>
      <c r="UCZ159" s="533"/>
      <c r="UDA159" s="533"/>
      <c r="UDB159" s="533"/>
      <c r="UDC159" s="533"/>
      <c r="UDD159" s="533"/>
      <c r="UDE159" s="532"/>
      <c r="UDF159" s="533"/>
      <c r="UDG159" s="533"/>
      <c r="UDH159" s="533"/>
      <c r="UDI159" s="533"/>
      <c r="UDJ159" s="533"/>
      <c r="UDK159" s="532"/>
      <c r="UDL159" s="533"/>
      <c r="UDM159" s="533"/>
      <c r="UDN159" s="533"/>
      <c r="UDO159" s="533"/>
      <c r="UDP159" s="533"/>
      <c r="UDQ159" s="532"/>
      <c r="UDR159" s="533"/>
      <c r="UDS159" s="533"/>
      <c r="UDT159" s="533"/>
      <c r="UDU159" s="533"/>
      <c r="UDV159" s="533"/>
      <c r="UDW159" s="532"/>
      <c r="UDX159" s="533"/>
      <c r="UDY159" s="533"/>
      <c r="UDZ159" s="533"/>
      <c r="UEA159" s="533"/>
      <c r="UEB159" s="533"/>
      <c r="UEC159" s="532"/>
      <c r="UED159" s="533"/>
      <c r="UEE159" s="533"/>
      <c r="UEF159" s="533"/>
      <c r="UEG159" s="533"/>
      <c r="UEH159" s="533"/>
      <c r="UEI159" s="532"/>
      <c r="UEJ159" s="533"/>
      <c r="UEK159" s="533"/>
      <c r="UEL159" s="533"/>
      <c r="UEM159" s="533"/>
      <c r="UEN159" s="533"/>
      <c r="UEO159" s="532"/>
      <c r="UEP159" s="533"/>
      <c r="UEQ159" s="533"/>
      <c r="UER159" s="533"/>
      <c r="UES159" s="533"/>
      <c r="UET159" s="533"/>
      <c r="UEU159" s="532"/>
      <c r="UEV159" s="533"/>
      <c r="UEW159" s="533"/>
      <c r="UEX159" s="533"/>
      <c r="UEY159" s="533"/>
      <c r="UEZ159" s="533"/>
      <c r="UFA159" s="532"/>
      <c r="UFB159" s="533"/>
      <c r="UFC159" s="533"/>
      <c r="UFD159" s="533"/>
      <c r="UFE159" s="533"/>
      <c r="UFF159" s="533"/>
      <c r="UFG159" s="532"/>
      <c r="UFH159" s="533"/>
      <c r="UFI159" s="533"/>
      <c r="UFJ159" s="533"/>
      <c r="UFK159" s="533"/>
      <c r="UFL159" s="533"/>
      <c r="UFM159" s="532"/>
      <c r="UFN159" s="533"/>
      <c r="UFO159" s="533"/>
      <c r="UFP159" s="533"/>
      <c r="UFQ159" s="533"/>
      <c r="UFR159" s="533"/>
      <c r="UFS159" s="532"/>
      <c r="UFT159" s="533"/>
      <c r="UFU159" s="533"/>
      <c r="UFV159" s="533"/>
      <c r="UFW159" s="533"/>
      <c r="UFX159" s="533"/>
      <c r="UFY159" s="532"/>
      <c r="UFZ159" s="533"/>
      <c r="UGA159" s="533"/>
      <c r="UGB159" s="533"/>
      <c r="UGC159" s="533"/>
      <c r="UGD159" s="533"/>
      <c r="UGE159" s="532"/>
      <c r="UGF159" s="533"/>
      <c r="UGG159" s="533"/>
      <c r="UGH159" s="533"/>
      <c r="UGI159" s="533"/>
      <c r="UGJ159" s="533"/>
      <c r="UGK159" s="532"/>
      <c r="UGL159" s="533"/>
      <c r="UGM159" s="533"/>
      <c r="UGN159" s="533"/>
      <c r="UGO159" s="533"/>
      <c r="UGP159" s="533"/>
      <c r="UGQ159" s="532"/>
      <c r="UGR159" s="533"/>
      <c r="UGS159" s="533"/>
      <c r="UGT159" s="533"/>
      <c r="UGU159" s="533"/>
      <c r="UGV159" s="533"/>
      <c r="UGW159" s="532"/>
      <c r="UGX159" s="533"/>
      <c r="UGY159" s="533"/>
      <c r="UGZ159" s="533"/>
      <c r="UHA159" s="533"/>
      <c r="UHB159" s="533"/>
      <c r="UHC159" s="532"/>
      <c r="UHD159" s="533"/>
      <c r="UHE159" s="533"/>
      <c r="UHF159" s="533"/>
      <c r="UHG159" s="533"/>
      <c r="UHH159" s="533"/>
      <c r="UHI159" s="532"/>
      <c r="UHJ159" s="533"/>
      <c r="UHK159" s="533"/>
      <c r="UHL159" s="533"/>
      <c r="UHM159" s="533"/>
      <c r="UHN159" s="533"/>
      <c r="UHO159" s="532"/>
      <c r="UHP159" s="533"/>
      <c r="UHQ159" s="533"/>
      <c r="UHR159" s="533"/>
      <c r="UHS159" s="533"/>
      <c r="UHT159" s="533"/>
      <c r="UHU159" s="532"/>
      <c r="UHV159" s="533"/>
      <c r="UHW159" s="533"/>
      <c r="UHX159" s="533"/>
      <c r="UHY159" s="533"/>
      <c r="UHZ159" s="533"/>
      <c r="UIA159" s="532"/>
      <c r="UIB159" s="533"/>
      <c r="UIC159" s="533"/>
      <c r="UID159" s="533"/>
      <c r="UIE159" s="533"/>
      <c r="UIF159" s="533"/>
      <c r="UIG159" s="532"/>
      <c r="UIH159" s="533"/>
      <c r="UII159" s="533"/>
      <c r="UIJ159" s="533"/>
      <c r="UIK159" s="533"/>
      <c r="UIL159" s="533"/>
      <c r="UIM159" s="532"/>
      <c r="UIN159" s="533"/>
      <c r="UIO159" s="533"/>
      <c r="UIP159" s="533"/>
      <c r="UIQ159" s="533"/>
      <c r="UIR159" s="533"/>
      <c r="UIS159" s="532"/>
      <c r="UIT159" s="533"/>
      <c r="UIU159" s="533"/>
      <c r="UIV159" s="533"/>
      <c r="UIW159" s="533"/>
      <c r="UIX159" s="533"/>
      <c r="UIY159" s="532"/>
      <c r="UIZ159" s="533"/>
      <c r="UJA159" s="533"/>
      <c r="UJB159" s="533"/>
      <c r="UJC159" s="533"/>
      <c r="UJD159" s="533"/>
      <c r="UJE159" s="532"/>
      <c r="UJF159" s="533"/>
      <c r="UJG159" s="533"/>
      <c r="UJH159" s="533"/>
      <c r="UJI159" s="533"/>
      <c r="UJJ159" s="533"/>
      <c r="UJK159" s="532"/>
      <c r="UJL159" s="533"/>
      <c r="UJM159" s="533"/>
      <c r="UJN159" s="533"/>
      <c r="UJO159" s="533"/>
      <c r="UJP159" s="533"/>
      <c r="UJQ159" s="532"/>
      <c r="UJR159" s="533"/>
      <c r="UJS159" s="533"/>
      <c r="UJT159" s="533"/>
      <c r="UJU159" s="533"/>
      <c r="UJV159" s="533"/>
      <c r="UJW159" s="532"/>
      <c r="UJX159" s="533"/>
      <c r="UJY159" s="533"/>
      <c r="UJZ159" s="533"/>
      <c r="UKA159" s="533"/>
      <c r="UKB159" s="533"/>
      <c r="UKC159" s="532"/>
      <c r="UKD159" s="533"/>
      <c r="UKE159" s="533"/>
      <c r="UKF159" s="533"/>
      <c r="UKG159" s="533"/>
      <c r="UKH159" s="533"/>
      <c r="UKI159" s="532"/>
      <c r="UKJ159" s="533"/>
      <c r="UKK159" s="533"/>
      <c r="UKL159" s="533"/>
      <c r="UKM159" s="533"/>
      <c r="UKN159" s="533"/>
      <c r="UKO159" s="532"/>
      <c r="UKP159" s="533"/>
      <c r="UKQ159" s="533"/>
      <c r="UKR159" s="533"/>
      <c r="UKS159" s="533"/>
      <c r="UKT159" s="533"/>
      <c r="UKU159" s="532"/>
      <c r="UKV159" s="533"/>
      <c r="UKW159" s="533"/>
      <c r="UKX159" s="533"/>
      <c r="UKY159" s="533"/>
      <c r="UKZ159" s="533"/>
      <c r="ULA159" s="532"/>
      <c r="ULB159" s="533"/>
      <c r="ULC159" s="533"/>
      <c r="ULD159" s="533"/>
      <c r="ULE159" s="533"/>
      <c r="ULF159" s="533"/>
      <c r="ULG159" s="532"/>
      <c r="ULH159" s="533"/>
      <c r="ULI159" s="533"/>
      <c r="ULJ159" s="533"/>
      <c r="ULK159" s="533"/>
      <c r="ULL159" s="533"/>
      <c r="ULM159" s="532"/>
      <c r="ULN159" s="533"/>
      <c r="ULO159" s="533"/>
      <c r="ULP159" s="533"/>
      <c r="ULQ159" s="533"/>
      <c r="ULR159" s="533"/>
      <c r="ULS159" s="532"/>
      <c r="ULT159" s="533"/>
      <c r="ULU159" s="533"/>
      <c r="ULV159" s="533"/>
      <c r="ULW159" s="533"/>
      <c r="ULX159" s="533"/>
      <c r="ULY159" s="532"/>
      <c r="ULZ159" s="533"/>
      <c r="UMA159" s="533"/>
      <c r="UMB159" s="533"/>
      <c r="UMC159" s="533"/>
      <c r="UMD159" s="533"/>
      <c r="UME159" s="532"/>
      <c r="UMF159" s="533"/>
      <c r="UMG159" s="533"/>
      <c r="UMH159" s="533"/>
      <c r="UMI159" s="533"/>
      <c r="UMJ159" s="533"/>
      <c r="UMK159" s="532"/>
      <c r="UML159" s="533"/>
      <c r="UMM159" s="533"/>
      <c r="UMN159" s="533"/>
      <c r="UMO159" s="533"/>
      <c r="UMP159" s="533"/>
      <c r="UMQ159" s="532"/>
      <c r="UMR159" s="533"/>
      <c r="UMS159" s="533"/>
      <c r="UMT159" s="533"/>
      <c r="UMU159" s="533"/>
      <c r="UMV159" s="533"/>
      <c r="UMW159" s="532"/>
      <c r="UMX159" s="533"/>
      <c r="UMY159" s="533"/>
      <c r="UMZ159" s="533"/>
      <c r="UNA159" s="533"/>
      <c r="UNB159" s="533"/>
      <c r="UNC159" s="532"/>
      <c r="UND159" s="533"/>
      <c r="UNE159" s="533"/>
      <c r="UNF159" s="533"/>
      <c r="UNG159" s="533"/>
      <c r="UNH159" s="533"/>
      <c r="UNI159" s="532"/>
      <c r="UNJ159" s="533"/>
      <c r="UNK159" s="533"/>
      <c r="UNL159" s="533"/>
      <c r="UNM159" s="533"/>
      <c r="UNN159" s="533"/>
      <c r="UNO159" s="532"/>
      <c r="UNP159" s="533"/>
      <c r="UNQ159" s="533"/>
      <c r="UNR159" s="533"/>
      <c r="UNS159" s="533"/>
      <c r="UNT159" s="533"/>
      <c r="UNU159" s="532"/>
      <c r="UNV159" s="533"/>
      <c r="UNW159" s="533"/>
      <c r="UNX159" s="533"/>
      <c r="UNY159" s="533"/>
      <c r="UNZ159" s="533"/>
      <c r="UOA159" s="532"/>
      <c r="UOB159" s="533"/>
      <c r="UOC159" s="533"/>
      <c r="UOD159" s="533"/>
      <c r="UOE159" s="533"/>
      <c r="UOF159" s="533"/>
      <c r="UOG159" s="532"/>
      <c r="UOH159" s="533"/>
      <c r="UOI159" s="533"/>
      <c r="UOJ159" s="533"/>
      <c r="UOK159" s="533"/>
      <c r="UOL159" s="533"/>
      <c r="UOM159" s="532"/>
      <c r="UON159" s="533"/>
      <c r="UOO159" s="533"/>
      <c r="UOP159" s="533"/>
      <c r="UOQ159" s="533"/>
      <c r="UOR159" s="533"/>
      <c r="UOS159" s="532"/>
      <c r="UOT159" s="533"/>
      <c r="UOU159" s="533"/>
      <c r="UOV159" s="533"/>
      <c r="UOW159" s="533"/>
      <c r="UOX159" s="533"/>
      <c r="UOY159" s="532"/>
      <c r="UOZ159" s="533"/>
      <c r="UPA159" s="533"/>
      <c r="UPB159" s="533"/>
      <c r="UPC159" s="533"/>
      <c r="UPD159" s="533"/>
      <c r="UPE159" s="532"/>
      <c r="UPF159" s="533"/>
      <c r="UPG159" s="533"/>
      <c r="UPH159" s="533"/>
      <c r="UPI159" s="533"/>
      <c r="UPJ159" s="533"/>
      <c r="UPK159" s="532"/>
      <c r="UPL159" s="533"/>
      <c r="UPM159" s="533"/>
      <c r="UPN159" s="533"/>
      <c r="UPO159" s="533"/>
      <c r="UPP159" s="533"/>
      <c r="UPQ159" s="532"/>
      <c r="UPR159" s="533"/>
      <c r="UPS159" s="533"/>
      <c r="UPT159" s="533"/>
      <c r="UPU159" s="533"/>
      <c r="UPV159" s="533"/>
      <c r="UPW159" s="532"/>
      <c r="UPX159" s="533"/>
      <c r="UPY159" s="533"/>
      <c r="UPZ159" s="533"/>
      <c r="UQA159" s="533"/>
      <c r="UQB159" s="533"/>
      <c r="UQC159" s="532"/>
      <c r="UQD159" s="533"/>
      <c r="UQE159" s="533"/>
      <c r="UQF159" s="533"/>
      <c r="UQG159" s="533"/>
      <c r="UQH159" s="533"/>
      <c r="UQI159" s="532"/>
      <c r="UQJ159" s="533"/>
      <c r="UQK159" s="533"/>
      <c r="UQL159" s="533"/>
      <c r="UQM159" s="533"/>
      <c r="UQN159" s="533"/>
      <c r="UQO159" s="532"/>
      <c r="UQP159" s="533"/>
      <c r="UQQ159" s="533"/>
      <c r="UQR159" s="533"/>
      <c r="UQS159" s="533"/>
      <c r="UQT159" s="533"/>
      <c r="UQU159" s="532"/>
      <c r="UQV159" s="533"/>
      <c r="UQW159" s="533"/>
      <c r="UQX159" s="533"/>
      <c r="UQY159" s="533"/>
      <c r="UQZ159" s="533"/>
      <c r="URA159" s="532"/>
      <c r="URB159" s="533"/>
      <c r="URC159" s="533"/>
      <c r="URD159" s="533"/>
      <c r="URE159" s="533"/>
      <c r="URF159" s="533"/>
      <c r="URG159" s="532"/>
      <c r="URH159" s="533"/>
      <c r="URI159" s="533"/>
      <c r="URJ159" s="533"/>
      <c r="URK159" s="533"/>
      <c r="URL159" s="533"/>
      <c r="URM159" s="532"/>
      <c r="URN159" s="533"/>
      <c r="URO159" s="533"/>
      <c r="URP159" s="533"/>
      <c r="URQ159" s="533"/>
      <c r="URR159" s="533"/>
      <c r="URS159" s="532"/>
      <c r="URT159" s="533"/>
      <c r="URU159" s="533"/>
      <c r="URV159" s="533"/>
      <c r="URW159" s="533"/>
      <c r="URX159" s="533"/>
      <c r="URY159" s="532"/>
      <c r="URZ159" s="533"/>
      <c r="USA159" s="533"/>
      <c r="USB159" s="533"/>
      <c r="USC159" s="533"/>
      <c r="USD159" s="533"/>
      <c r="USE159" s="532"/>
      <c r="USF159" s="533"/>
      <c r="USG159" s="533"/>
      <c r="USH159" s="533"/>
      <c r="USI159" s="533"/>
      <c r="USJ159" s="533"/>
      <c r="USK159" s="532"/>
      <c r="USL159" s="533"/>
      <c r="USM159" s="533"/>
      <c r="USN159" s="533"/>
      <c r="USO159" s="533"/>
      <c r="USP159" s="533"/>
      <c r="USQ159" s="532"/>
      <c r="USR159" s="533"/>
      <c r="USS159" s="533"/>
      <c r="UST159" s="533"/>
      <c r="USU159" s="533"/>
      <c r="USV159" s="533"/>
      <c r="USW159" s="532"/>
      <c r="USX159" s="533"/>
      <c r="USY159" s="533"/>
      <c r="USZ159" s="533"/>
      <c r="UTA159" s="533"/>
      <c r="UTB159" s="533"/>
      <c r="UTC159" s="532"/>
      <c r="UTD159" s="533"/>
      <c r="UTE159" s="533"/>
      <c r="UTF159" s="533"/>
      <c r="UTG159" s="533"/>
      <c r="UTH159" s="533"/>
      <c r="UTI159" s="532"/>
      <c r="UTJ159" s="533"/>
      <c r="UTK159" s="533"/>
      <c r="UTL159" s="533"/>
      <c r="UTM159" s="533"/>
      <c r="UTN159" s="533"/>
      <c r="UTO159" s="532"/>
      <c r="UTP159" s="533"/>
      <c r="UTQ159" s="533"/>
      <c r="UTR159" s="533"/>
      <c r="UTS159" s="533"/>
      <c r="UTT159" s="533"/>
      <c r="UTU159" s="532"/>
      <c r="UTV159" s="533"/>
      <c r="UTW159" s="533"/>
      <c r="UTX159" s="533"/>
      <c r="UTY159" s="533"/>
      <c r="UTZ159" s="533"/>
      <c r="UUA159" s="532"/>
      <c r="UUB159" s="533"/>
      <c r="UUC159" s="533"/>
      <c r="UUD159" s="533"/>
      <c r="UUE159" s="533"/>
      <c r="UUF159" s="533"/>
      <c r="UUG159" s="532"/>
      <c r="UUH159" s="533"/>
      <c r="UUI159" s="533"/>
      <c r="UUJ159" s="533"/>
      <c r="UUK159" s="533"/>
      <c r="UUL159" s="533"/>
      <c r="UUM159" s="532"/>
      <c r="UUN159" s="533"/>
      <c r="UUO159" s="533"/>
      <c r="UUP159" s="533"/>
      <c r="UUQ159" s="533"/>
      <c r="UUR159" s="533"/>
      <c r="UUS159" s="532"/>
      <c r="UUT159" s="533"/>
      <c r="UUU159" s="533"/>
      <c r="UUV159" s="533"/>
      <c r="UUW159" s="533"/>
      <c r="UUX159" s="533"/>
      <c r="UUY159" s="532"/>
      <c r="UUZ159" s="533"/>
      <c r="UVA159" s="533"/>
      <c r="UVB159" s="533"/>
      <c r="UVC159" s="533"/>
      <c r="UVD159" s="533"/>
      <c r="UVE159" s="532"/>
      <c r="UVF159" s="533"/>
      <c r="UVG159" s="533"/>
      <c r="UVH159" s="533"/>
      <c r="UVI159" s="533"/>
      <c r="UVJ159" s="533"/>
      <c r="UVK159" s="532"/>
      <c r="UVL159" s="533"/>
      <c r="UVM159" s="533"/>
      <c r="UVN159" s="533"/>
      <c r="UVO159" s="533"/>
      <c r="UVP159" s="533"/>
      <c r="UVQ159" s="532"/>
      <c r="UVR159" s="533"/>
      <c r="UVS159" s="533"/>
      <c r="UVT159" s="533"/>
      <c r="UVU159" s="533"/>
      <c r="UVV159" s="533"/>
      <c r="UVW159" s="532"/>
      <c r="UVX159" s="533"/>
      <c r="UVY159" s="533"/>
      <c r="UVZ159" s="533"/>
      <c r="UWA159" s="533"/>
      <c r="UWB159" s="533"/>
      <c r="UWC159" s="532"/>
      <c r="UWD159" s="533"/>
      <c r="UWE159" s="533"/>
      <c r="UWF159" s="533"/>
      <c r="UWG159" s="533"/>
      <c r="UWH159" s="533"/>
      <c r="UWI159" s="532"/>
      <c r="UWJ159" s="533"/>
      <c r="UWK159" s="533"/>
      <c r="UWL159" s="533"/>
      <c r="UWM159" s="533"/>
      <c r="UWN159" s="533"/>
      <c r="UWO159" s="532"/>
      <c r="UWP159" s="533"/>
      <c r="UWQ159" s="533"/>
      <c r="UWR159" s="533"/>
      <c r="UWS159" s="533"/>
      <c r="UWT159" s="533"/>
      <c r="UWU159" s="532"/>
      <c r="UWV159" s="533"/>
      <c r="UWW159" s="533"/>
      <c r="UWX159" s="533"/>
      <c r="UWY159" s="533"/>
      <c r="UWZ159" s="533"/>
      <c r="UXA159" s="532"/>
      <c r="UXB159" s="533"/>
      <c r="UXC159" s="533"/>
      <c r="UXD159" s="533"/>
      <c r="UXE159" s="533"/>
      <c r="UXF159" s="533"/>
      <c r="UXG159" s="532"/>
      <c r="UXH159" s="533"/>
      <c r="UXI159" s="533"/>
      <c r="UXJ159" s="533"/>
      <c r="UXK159" s="533"/>
      <c r="UXL159" s="533"/>
      <c r="UXM159" s="532"/>
      <c r="UXN159" s="533"/>
      <c r="UXO159" s="533"/>
      <c r="UXP159" s="533"/>
      <c r="UXQ159" s="533"/>
      <c r="UXR159" s="533"/>
      <c r="UXS159" s="532"/>
      <c r="UXT159" s="533"/>
      <c r="UXU159" s="533"/>
      <c r="UXV159" s="533"/>
      <c r="UXW159" s="533"/>
      <c r="UXX159" s="533"/>
      <c r="UXY159" s="532"/>
      <c r="UXZ159" s="533"/>
      <c r="UYA159" s="533"/>
      <c r="UYB159" s="533"/>
      <c r="UYC159" s="533"/>
      <c r="UYD159" s="533"/>
      <c r="UYE159" s="532"/>
      <c r="UYF159" s="533"/>
      <c r="UYG159" s="533"/>
      <c r="UYH159" s="533"/>
      <c r="UYI159" s="533"/>
      <c r="UYJ159" s="533"/>
      <c r="UYK159" s="532"/>
      <c r="UYL159" s="533"/>
      <c r="UYM159" s="533"/>
      <c r="UYN159" s="533"/>
      <c r="UYO159" s="533"/>
      <c r="UYP159" s="533"/>
      <c r="UYQ159" s="532"/>
      <c r="UYR159" s="533"/>
      <c r="UYS159" s="533"/>
      <c r="UYT159" s="533"/>
      <c r="UYU159" s="533"/>
      <c r="UYV159" s="533"/>
      <c r="UYW159" s="532"/>
      <c r="UYX159" s="533"/>
      <c r="UYY159" s="533"/>
      <c r="UYZ159" s="533"/>
      <c r="UZA159" s="533"/>
      <c r="UZB159" s="533"/>
      <c r="UZC159" s="532"/>
      <c r="UZD159" s="533"/>
      <c r="UZE159" s="533"/>
      <c r="UZF159" s="533"/>
      <c r="UZG159" s="533"/>
      <c r="UZH159" s="533"/>
      <c r="UZI159" s="532"/>
      <c r="UZJ159" s="533"/>
      <c r="UZK159" s="533"/>
      <c r="UZL159" s="533"/>
      <c r="UZM159" s="533"/>
      <c r="UZN159" s="533"/>
      <c r="UZO159" s="532"/>
      <c r="UZP159" s="533"/>
      <c r="UZQ159" s="533"/>
      <c r="UZR159" s="533"/>
      <c r="UZS159" s="533"/>
      <c r="UZT159" s="533"/>
      <c r="UZU159" s="532"/>
      <c r="UZV159" s="533"/>
      <c r="UZW159" s="533"/>
      <c r="UZX159" s="533"/>
      <c r="UZY159" s="533"/>
      <c r="UZZ159" s="533"/>
      <c r="VAA159" s="532"/>
      <c r="VAB159" s="533"/>
      <c r="VAC159" s="533"/>
      <c r="VAD159" s="533"/>
      <c r="VAE159" s="533"/>
      <c r="VAF159" s="533"/>
      <c r="VAG159" s="532"/>
      <c r="VAH159" s="533"/>
      <c r="VAI159" s="533"/>
      <c r="VAJ159" s="533"/>
      <c r="VAK159" s="533"/>
      <c r="VAL159" s="533"/>
      <c r="VAM159" s="532"/>
      <c r="VAN159" s="533"/>
      <c r="VAO159" s="533"/>
      <c r="VAP159" s="533"/>
      <c r="VAQ159" s="533"/>
      <c r="VAR159" s="533"/>
      <c r="VAS159" s="532"/>
      <c r="VAT159" s="533"/>
      <c r="VAU159" s="533"/>
      <c r="VAV159" s="533"/>
      <c r="VAW159" s="533"/>
      <c r="VAX159" s="533"/>
      <c r="VAY159" s="532"/>
      <c r="VAZ159" s="533"/>
      <c r="VBA159" s="533"/>
      <c r="VBB159" s="533"/>
      <c r="VBC159" s="533"/>
      <c r="VBD159" s="533"/>
      <c r="VBE159" s="532"/>
      <c r="VBF159" s="533"/>
      <c r="VBG159" s="533"/>
      <c r="VBH159" s="533"/>
      <c r="VBI159" s="533"/>
      <c r="VBJ159" s="533"/>
      <c r="VBK159" s="532"/>
      <c r="VBL159" s="533"/>
      <c r="VBM159" s="533"/>
      <c r="VBN159" s="533"/>
      <c r="VBO159" s="533"/>
      <c r="VBP159" s="533"/>
      <c r="VBQ159" s="532"/>
      <c r="VBR159" s="533"/>
      <c r="VBS159" s="533"/>
      <c r="VBT159" s="533"/>
      <c r="VBU159" s="533"/>
      <c r="VBV159" s="533"/>
      <c r="VBW159" s="532"/>
      <c r="VBX159" s="533"/>
      <c r="VBY159" s="533"/>
      <c r="VBZ159" s="533"/>
      <c r="VCA159" s="533"/>
      <c r="VCB159" s="533"/>
      <c r="VCC159" s="532"/>
      <c r="VCD159" s="533"/>
      <c r="VCE159" s="533"/>
      <c r="VCF159" s="533"/>
      <c r="VCG159" s="533"/>
      <c r="VCH159" s="533"/>
      <c r="VCI159" s="532"/>
      <c r="VCJ159" s="533"/>
      <c r="VCK159" s="533"/>
      <c r="VCL159" s="533"/>
      <c r="VCM159" s="533"/>
      <c r="VCN159" s="533"/>
      <c r="VCO159" s="532"/>
      <c r="VCP159" s="533"/>
      <c r="VCQ159" s="533"/>
      <c r="VCR159" s="533"/>
      <c r="VCS159" s="533"/>
      <c r="VCT159" s="533"/>
      <c r="VCU159" s="532"/>
      <c r="VCV159" s="533"/>
      <c r="VCW159" s="533"/>
      <c r="VCX159" s="533"/>
      <c r="VCY159" s="533"/>
      <c r="VCZ159" s="533"/>
      <c r="VDA159" s="532"/>
      <c r="VDB159" s="533"/>
      <c r="VDC159" s="533"/>
      <c r="VDD159" s="533"/>
      <c r="VDE159" s="533"/>
      <c r="VDF159" s="533"/>
      <c r="VDG159" s="532"/>
      <c r="VDH159" s="533"/>
      <c r="VDI159" s="533"/>
      <c r="VDJ159" s="533"/>
      <c r="VDK159" s="533"/>
      <c r="VDL159" s="533"/>
      <c r="VDM159" s="532"/>
      <c r="VDN159" s="533"/>
      <c r="VDO159" s="533"/>
      <c r="VDP159" s="533"/>
      <c r="VDQ159" s="533"/>
      <c r="VDR159" s="533"/>
      <c r="VDS159" s="532"/>
      <c r="VDT159" s="533"/>
      <c r="VDU159" s="533"/>
      <c r="VDV159" s="533"/>
      <c r="VDW159" s="533"/>
      <c r="VDX159" s="533"/>
      <c r="VDY159" s="532"/>
      <c r="VDZ159" s="533"/>
      <c r="VEA159" s="533"/>
      <c r="VEB159" s="533"/>
      <c r="VEC159" s="533"/>
      <c r="VED159" s="533"/>
      <c r="VEE159" s="532"/>
      <c r="VEF159" s="533"/>
      <c r="VEG159" s="533"/>
      <c r="VEH159" s="533"/>
      <c r="VEI159" s="533"/>
      <c r="VEJ159" s="533"/>
      <c r="VEK159" s="532"/>
      <c r="VEL159" s="533"/>
      <c r="VEM159" s="533"/>
      <c r="VEN159" s="533"/>
      <c r="VEO159" s="533"/>
      <c r="VEP159" s="533"/>
      <c r="VEQ159" s="532"/>
      <c r="VER159" s="533"/>
      <c r="VES159" s="533"/>
      <c r="VET159" s="533"/>
      <c r="VEU159" s="533"/>
      <c r="VEV159" s="533"/>
      <c r="VEW159" s="532"/>
      <c r="VEX159" s="533"/>
      <c r="VEY159" s="533"/>
      <c r="VEZ159" s="533"/>
      <c r="VFA159" s="533"/>
      <c r="VFB159" s="533"/>
      <c r="VFC159" s="532"/>
      <c r="VFD159" s="533"/>
      <c r="VFE159" s="533"/>
      <c r="VFF159" s="533"/>
      <c r="VFG159" s="533"/>
      <c r="VFH159" s="533"/>
      <c r="VFI159" s="532"/>
      <c r="VFJ159" s="533"/>
      <c r="VFK159" s="533"/>
      <c r="VFL159" s="533"/>
      <c r="VFM159" s="533"/>
      <c r="VFN159" s="533"/>
      <c r="VFO159" s="532"/>
      <c r="VFP159" s="533"/>
      <c r="VFQ159" s="533"/>
      <c r="VFR159" s="533"/>
      <c r="VFS159" s="533"/>
      <c r="VFT159" s="533"/>
      <c r="VFU159" s="532"/>
      <c r="VFV159" s="533"/>
      <c r="VFW159" s="533"/>
      <c r="VFX159" s="533"/>
      <c r="VFY159" s="533"/>
      <c r="VFZ159" s="533"/>
      <c r="VGA159" s="532"/>
      <c r="VGB159" s="533"/>
      <c r="VGC159" s="533"/>
      <c r="VGD159" s="533"/>
      <c r="VGE159" s="533"/>
      <c r="VGF159" s="533"/>
      <c r="VGG159" s="532"/>
      <c r="VGH159" s="533"/>
      <c r="VGI159" s="533"/>
      <c r="VGJ159" s="533"/>
      <c r="VGK159" s="533"/>
      <c r="VGL159" s="533"/>
      <c r="VGM159" s="532"/>
      <c r="VGN159" s="533"/>
      <c r="VGO159" s="533"/>
      <c r="VGP159" s="533"/>
      <c r="VGQ159" s="533"/>
      <c r="VGR159" s="533"/>
      <c r="VGS159" s="532"/>
      <c r="VGT159" s="533"/>
      <c r="VGU159" s="533"/>
      <c r="VGV159" s="533"/>
      <c r="VGW159" s="533"/>
      <c r="VGX159" s="533"/>
      <c r="VGY159" s="532"/>
      <c r="VGZ159" s="533"/>
      <c r="VHA159" s="533"/>
      <c r="VHB159" s="533"/>
      <c r="VHC159" s="533"/>
      <c r="VHD159" s="533"/>
      <c r="VHE159" s="532"/>
      <c r="VHF159" s="533"/>
      <c r="VHG159" s="533"/>
      <c r="VHH159" s="533"/>
      <c r="VHI159" s="533"/>
      <c r="VHJ159" s="533"/>
      <c r="VHK159" s="532"/>
      <c r="VHL159" s="533"/>
      <c r="VHM159" s="533"/>
      <c r="VHN159" s="533"/>
      <c r="VHO159" s="533"/>
      <c r="VHP159" s="533"/>
      <c r="VHQ159" s="532"/>
      <c r="VHR159" s="533"/>
      <c r="VHS159" s="533"/>
      <c r="VHT159" s="533"/>
      <c r="VHU159" s="533"/>
      <c r="VHV159" s="533"/>
      <c r="VHW159" s="532"/>
      <c r="VHX159" s="533"/>
      <c r="VHY159" s="533"/>
      <c r="VHZ159" s="533"/>
      <c r="VIA159" s="533"/>
      <c r="VIB159" s="533"/>
      <c r="VIC159" s="532"/>
      <c r="VID159" s="533"/>
      <c r="VIE159" s="533"/>
      <c r="VIF159" s="533"/>
      <c r="VIG159" s="533"/>
      <c r="VIH159" s="533"/>
      <c r="VII159" s="532"/>
      <c r="VIJ159" s="533"/>
      <c r="VIK159" s="533"/>
      <c r="VIL159" s="533"/>
      <c r="VIM159" s="533"/>
      <c r="VIN159" s="533"/>
      <c r="VIO159" s="532"/>
      <c r="VIP159" s="533"/>
      <c r="VIQ159" s="533"/>
      <c r="VIR159" s="533"/>
      <c r="VIS159" s="533"/>
      <c r="VIT159" s="533"/>
      <c r="VIU159" s="532"/>
      <c r="VIV159" s="533"/>
      <c r="VIW159" s="533"/>
      <c r="VIX159" s="533"/>
      <c r="VIY159" s="533"/>
      <c r="VIZ159" s="533"/>
      <c r="VJA159" s="532"/>
      <c r="VJB159" s="533"/>
      <c r="VJC159" s="533"/>
      <c r="VJD159" s="533"/>
      <c r="VJE159" s="533"/>
      <c r="VJF159" s="533"/>
      <c r="VJG159" s="532"/>
      <c r="VJH159" s="533"/>
      <c r="VJI159" s="533"/>
      <c r="VJJ159" s="533"/>
      <c r="VJK159" s="533"/>
      <c r="VJL159" s="533"/>
      <c r="VJM159" s="532"/>
      <c r="VJN159" s="533"/>
      <c r="VJO159" s="533"/>
      <c r="VJP159" s="533"/>
      <c r="VJQ159" s="533"/>
      <c r="VJR159" s="533"/>
      <c r="VJS159" s="532"/>
      <c r="VJT159" s="533"/>
      <c r="VJU159" s="533"/>
      <c r="VJV159" s="533"/>
      <c r="VJW159" s="533"/>
      <c r="VJX159" s="533"/>
      <c r="VJY159" s="532"/>
      <c r="VJZ159" s="533"/>
      <c r="VKA159" s="533"/>
      <c r="VKB159" s="533"/>
      <c r="VKC159" s="533"/>
      <c r="VKD159" s="533"/>
      <c r="VKE159" s="532"/>
      <c r="VKF159" s="533"/>
      <c r="VKG159" s="533"/>
      <c r="VKH159" s="533"/>
      <c r="VKI159" s="533"/>
      <c r="VKJ159" s="533"/>
      <c r="VKK159" s="532"/>
      <c r="VKL159" s="533"/>
      <c r="VKM159" s="533"/>
      <c r="VKN159" s="533"/>
      <c r="VKO159" s="533"/>
      <c r="VKP159" s="533"/>
      <c r="VKQ159" s="532"/>
      <c r="VKR159" s="533"/>
      <c r="VKS159" s="533"/>
      <c r="VKT159" s="533"/>
      <c r="VKU159" s="533"/>
      <c r="VKV159" s="533"/>
      <c r="VKW159" s="532"/>
      <c r="VKX159" s="533"/>
      <c r="VKY159" s="533"/>
      <c r="VKZ159" s="533"/>
      <c r="VLA159" s="533"/>
      <c r="VLB159" s="533"/>
      <c r="VLC159" s="532"/>
      <c r="VLD159" s="533"/>
      <c r="VLE159" s="533"/>
      <c r="VLF159" s="533"/>
      <c r="VLG159" s="533"/>
      <c r="VLH159" s="533"/>
      <c r="VLI159" s="532"/>
      <c r="VLJ159" s="533"/>
      <c r="VLK159" s="533"/>
      <c r="VLL159" s="533"/>
      <c r="VLM159" s="533"/>
      <c r="VLN159" s="533"/>
      <c r="VLO159" s="532"/>
      <c r="VLP159" s="533"/>
      <c r="VLQ159" s="533"/>
      <c r="VLR159" s="533"/>
      <c r="VLS159" s="533"/>
      <c r="VLT159" s="533"/>
      <c r="VLU159" s="532"/>
      <c r="VLV159" s="533"/>
      <c r="VLW159" s="533"/>
      <c r="VLX159" s="533"/>
      <c r="VLY159" s="533"/>
      <c r="VLZ159" s="533"/>
      <c r="VMA159" s="532"/>
      <c r="VMB159" s="533"/>
      <c r="VMC159" s="533"/>
      <c r="VMD159" s="533"/>
      <c r="VME159" s="533"/>
      <c r="VMF159" s="533"/>
      <c r="VMG159" s="532"/>
      <c r="VMH159" s="533"/>
      <c r="VMI159" s="533"/>
      <c r="VMJ159" s="533"/>
      <c r="VMK159" s="533"/>
      <c r="VML159" s="533"/>
      <c r="VMM159" s="532"/>
      <c r="VMN159" s="533"/>
      <c r="VMO159" s="533"/>
      <c r="VMP159" s="533"/>
      <c r="VMQ159" s="533"/>
      <c r="VMR159" s="533"/>
      <c r="VMS159" s="532"/>
      <c r="VMT159" s="533"/>
      <c r="VMU159" s="533"/>
      <c r="VMV159" s="533"/>
      <c r="VMW159" s="533"/>
      <c r="VMX159" s="533"/>
      <c r="VMY159" s="532"/>
      <c r="VMZ159" s="533"/>
      <c r="VNA159" s="533"/>
      <c r="VNB159" s="533"/>
      <c r="VNC159" s="533"/>
      <c r="VND159" s="533"/>
      <c r="VNE159" s="532"/>
      <c r="VNF159" s="533"/>
      <c r="VNG159" s="533"/>
      <c r="VNH159" s="533"/>
      <c r="VNI159" s="533"/>
      <c r="VNJ159" s="533"/>
      <c r="VNK159" s="532"/>
      <c r="VNL159" s="533"/>
      <c r="VNM159" s="533"/>
      <c r="VNN159" s="533"/>
      <c r="VNO159" s="533"/>
      <c r="VNP159" s="533"/>
      <c r="VNQ159" s="532"/>
      <c r="VNR159" s="533"/>
      <c r="VNS159" s="533"/>
      <c r="VNT159" s="533"/>
      <c r="VNU159" s="533"/>
      <c r="VNV159" s="533"/>
      <c r="VNW159" s="532"/>
      <c r="VNX159" s="533"/>
      <c r="VNY159" s="533"/>
      <c r="VNZ159" s="533"/>
      <c r="VOA159" s="533"/>
      <c r="VOB159" s="533"/>
      <c r="VOC159" s="532"/>
      <c r="VOD159" s="533"/>
      <c r="VOE159" s="533"/>
      <c r="VOF159" s="533"/>
      <c r="VOG159" s="533"/>
      <c r="VOH159" s="533"/>
      <c r="VOI159" s="532"/>
      <c r="VOJ159" s="533"/>
      <c r="VOK159" s="533"/>
      <c r="VOL159" s="533"/>
      <c r="VOM159" s="533"/>
      <c r="VON159" s="533"/>
      <c r="VOO159" s="532"/>
      <c r="VOP159" s="533"/>
      <c r="VOQ159" s="533"/>
      <c r="VOR159" s="533"/>
      <c r="VOS159" s="533"/>
      <c r="VOT159" s="533"/>
      <c r="VOU159" s="532"/>
      <c r="VOV159" s="533"/>
      <c r="VOW159" s="533"/>
      <c r="VOX159" s="533"/>
      <c r="VOY159" s="533"/>
      <c r="VOZ159" s="533"/>
      <c r="VPA159" s="532"/>
      <c r="VPB159" s="533"/>
      <c r="VPC159" s="533"/>
      <c r="VPD159" s="533"/>
      <c r="VPE159" s="533"/>
      <c r="VPF159" s="533"/>
      <c r="VPG159" s="532"/>
      <c r="VPH159" s="533"/>
      <c r="VPI159" s="533"/>
      <c r="VPJ159" s="533"/>
      <c r="VPK159" s="533"/>
      <c r="VPL159" s="533"/>
      <c r="VPM159" s="532"/>
      <c r="VPN159" s="533"/>
      <c r="VPO159" s="533"/>
      <c r="VPP159" s="533"/>
      <c r="VPQ159" s="533"/>
      <c r="VPR159" s="533"/>
      <c r="VPS159" s="532"/>
      <c r="VPT159" s="533"/>
      <c r="VPU159" s="533"/>
      <c r="VPV159" s="533"/>
      <c r="VPW159" s="533"/>
      <c r="VPX159" s="533"/>
      <c r="VPY159" s="532"/>
      <c r="VPZ159" s="533"/>
      <c r="VQA159" s="533"/>
      <c r="VQB159" s="533"/>
      <c r="VQC159" s="533"/>
      <c r="VQD159" s="533"/>
      <c r="VQE159" s="532"/>
      <c r="VQF159" s="533"/>
      <c r="VQG159" s="533"/>
      <c r="VQH159" s="533"/>
      <c r="VQI159" s="533"/>
      <c r="VQJ159" s="533"/>
      <c r="VQK159" s="532"/>
      <c r="VQL159" s="533"/>
      <c r="VQM159" s="533"/>
      <c r="VQN159" s="533"/>
      <c r="VQO159" s="533"/>
      <c r="VQP159" s="533"/>
      <c r="VQQ159" s="532"/>
      <c r="VQR159" s="533"/>
      <c r="VQS159" s="533"/>
      <c r="VQT159" s="533"/>
      <c r="VQU159" s="533"/>
      <c r="VQV159" s="533"/>
      <c r="VQW159" s="532"/>
      <c r="VQX159" s="533"/>
      <c r="VQY159" s="533"/>
      <c r="VQZ159" s="533"/>
      <c r="VRA159" s="533"/>
      <c r="VRB159" s="533"/>
      <c r="VRC159" s="532"/>
      <c r="VRD159" s="533"/>
      <c r="VRE159" s="533"/>
      <c r="VRF159" s="533"/>
      <c r="VRG159" s="533"/>
      <c r="VRH159" s="533"/>
      <c r="VRI159" s="532"/>
      <c r="VRJ159" s="533"/>
      <c r="VRK159" s="533"/>
      <c r="VRL159" s="533"/>
      <c r="VRM159" s="533"/>
      <c r="VRN159" s="533"/>
      <c r="VRO159" s="532"/>
      <c r="VRP159" s="533"/>
      <c r="VRQ159" s="533"/>
      <c r="VRR159" s="533"/>
      <c r="VRS159" s="533"/>
      <c r="VRT159" s="533"/>
      <c r="VRU159" s="532"/>
      <c r="VRV159" s="533"/>
      <c r="VRW159" s="533"/>
      <c r="VRX159" s="533"/>
      <c r="VRY159" s="533"/>
      <c r="VRZ159" s="533"/>
      <c r="VSA159" s="532"/>
      <c r="VSB159" s="533"/>
      <c r="VSC159" s="533"/>
      <c r="VSD159" s="533"/>
      <c r="VSE159" s="533"/>
      <c r="VSF159" s="533"/>
      <c r="VSG159" s="532"/>
      <c r="VSH159" s="533"/>
      <c r="VSI159" s="533"/>
      <c r="VSJ159" s="533"/>
      <c r="VSK159" s="533"/>
      <c r="VSL159" s="533"/>
      <c r="VSM159" s="532"/>
      <c r="VSN159" s="533"/>
      <c r="VSO159" s="533"/>
      <c r="VSP159" s="533"/>
      <c r="VSQ159" s="533"/>
      <c r="VSR159" s="533"/>
      <c r="VSS159" s="532"/>
      <c r="VST159" s="533"/>
      <c r="VSU159" s="533"/>
      <c r="VSV159" s="533"/>
      <c r="VSW159" s="533"/>
      <c r="VSX159" s="533"/>
      <c r="VSY159" s="532"/>
      <c r="VSZ159" s="533"/>
      <c r="VTA159" s="533"/>
      <c r="VTB159" s="533"/>
      <c r="VTC159" s="533"/>
      <c r="VTD159" s="533"/>
      <c r="VTE159" s="532"/>
      <c r="VTF159" s="533"/>
      <c r="VTG159" s="533"/>
      <c r="VTH159" s="533"/>
      <c r="VTI159" s="533"/>
      <c r="VTJ159" s="533"/>
      <c r="VTK159" s="532"/>
      <c r="VTL159" s="533"/>
      <c r="VTM159" s="533"/>
      <c r="VTN159" s="533"/>
      <c r="VTO159" s="533"/>
      <c r="VTP159" s="533"/>
      <c r="VTQ159" s="532"/>
      <c r="VTR159" s="533"/>
      <c r="VTS159" s="533"/>
      <c r="VTT159" s="533"/>
      <c r="VTU159" s="533"/>
      <c r="VTV159" s="533"/>
      <c r="VTW159" s="532"/>
      <c r="VTX159" s="533"/>
      <c r="VTY159" s="533"/>
      <c r="VTZ159" s="533"/>
      <c r="VUA159" s="533"/>
      <c r="VUB159" s="533"/>
      <c r="VUC159" s="532"/>
      <c r="VUD159" s="533"/>
      <c r="VUE159" s="533"/>
      <c r="VUF159" s="533"/>
      <c r="VUG159" s="533"/>
      <c r="VUH159" s="533"/>
      <c r="VUI159" s="532"/>
      <c r="VUJ159" s="533"/>
      <c r="VUK159" s="533"/>
      <c r="VUL159" s="533"/>
      <c r="VUM159" s="533"/>
      <c r="VUN159" s="533"/>
      <c r="VUO159" s="532"/>
      <c r="VUP159" s="533"/>
      <c r="VUQ159" s="533"/>
      <c r="VUR159" s="533"/>
      <c r="VUS159" s="533"/>
      <c r="VUT159" s="533"/>
      <c r="VUU159" s="532"/>
      <c r="VUV159" s="533"/>
      <c r="VUW159" s="533"/>
      <c r="VUX159" s="533"/>
      <c r="VUY159" s="533"/>
      <c r="VUZ159" s="533"/>
      <c r="VVA159" s="532"/>
      <c r="VVB159" s="533"/>
      <c r="VVC159" s="533"/>
      <c r="VVD159" s="533"/>
      <c r="VVE159" s="533"/>
      <c r="VVF159" s="533"/>
      <c r="VVG159" s="532"/>
      <c r="VVH159" s="533"/>
      <c r="VVI159" s="533"/>
      <c r="VVJ159" s="533"/>
      <c r="VVK159" s="533"/>
      <c r="VVL159" s="533"/>
      <c r="VVM159" s="532"/>
      <c r="VVN159" s="533"/>
      <c r="VVO159" s="533"/>
      <c r="VVP159" s="533"/>
      <c r="VVQ159" s="533"/>
      <c r="VVR159" s="533"/>
      <c r="VVS159" s="532"/>
      <c r="VVT159" s="533"/>
      <c r="VVU159" s="533"/>
      <c r="VVV159" s="533"/>
      <c r="VVW159" s="533"/>
      <c r="VVX159" s="533"/>
      <c r="VVY159" s="532"/>
      <c r="VVZ159" s="533"/>
      <c r="VWA159" s="533"/>
      <c r="VWB159" s="533"/>
      <c r="VWC159" s="533"/>
      <c r="VWD159" s="533"/>
      <c r="VWE159" s="532"/>
      <c r="VWF159" s="533"/>
      <c r="VWG159" s="533"/>
      <c r="VWH159" s="533"/>
      <c r="VWI159" s="533"/>
      <c r="VWJ159" s="533"/>
      <c r="VWK159" s="532"/>
      <c r="VWL159" s="533"/>
      <c r="VWM159" s="533"/>
      <c r="VWN159" s="533"/>
      <c r="VWO159" s="533"/>
      <c r="VWP159" s="533"/>
      <c r="VWQ159" s="532"/>
      <c r="VWR159" s="533"/>
      <c r="VWS159" s="533"/>
      <c r="VWT159" s="533"/>
      <c r="VWU159" s="533"/>
      <c r="VWV159" s="533"/>
      <c r="VWW159" s="532"/>
      <c r="VWX159" s="533"/>
      <c r="VWY159" s="533"/>
      <c r="VWZ159" s="533"/>
      <c r="VXA159" s="533"/>
      <c r="VXB159" s="533"/>
      <c r="VXC159" s="532"/>
      <c r="VXD159" s="533"/>
      <c r="VXE159" s="533"/>
      <c r="VXF159" s="533"/>
      <c r="VXG159" s="533"/>
      <c r="VXH159" s="533"/>
      <c r="VXI159" s="532"/>
      <c r="VXJ159" s="533"/>
      <c r="VXK159" s="533"/>
      <c r="VXL159" s="533"/>
      <c r="VXM159" s="533"/>
      <c r="VXN159" s="533"/>
      <c r="VXO159" s="532"/>
      <c r="VXP159" s="533"/>
      <c r="VXQ159" s="533"/>
      <c r="VXR159" s="533"/>
      <c r="VXS159" s="533"/>
      <c r="VXT159" s="533"/>
      <c r="VXU159" s="532"/>
      <c r="VXV159" s="533"/>
      <c r="VXW159" s="533"/>
      <c r="VXX159" s="533"/>
      <c r="VXY159" s="533"/>
      <c r="VXZ159" s="533"/>
      <c r="VYA159" s="532"/>
      <c r="VYB159" s="533"/>
      <c r="VYC159" s="533"/>
      <c r="VYD159" s="533"/>
      <c r="VYE159" s="533"/>
      <c r="VYF159" s="533"/>
      <c r="VYG159" s="532"/>
      <c r="VYH159" s="533"/>
      <c r="VYI159" s="533"/>
      <c r="VYJ159" s="533"/>
      <c r="VYK159" s="533"/>
      <c r="VYL159" s="533"/>
      <c r="VYM159" s="532"/>
      <c r="VYN159" s="533"/>
      <c r="VYO159" s="533"/>
      <c r="VYP159" s="533"/>
      <c r="VYQ159" s="533"/>
      <c r="VYR159" s="533"/>
      <c r="VYS159" s="532"/>
      <c r="VYT159" s="533"/>
      <c r="VYU159" s="533"/>
      <c r="VYV159" s="533"/>
      <c r="VYW159" s="533"/>
      <c r="VYX159" s="533"/>
      <c r="VYY159" s="532"/>
      <c r="VYZ159" s="533"/>
      <c r="VZA159" s="533"/>
      <c r="VZB159" s="533"/>
      <c r="VZC159" s="533"/>
      <c r="VZD159" s="533"/>
      <c r="VZE159" s="532"/>
      <c r="VZF159" s="533"/>
      <c r="VZG159" s="533"/>
      <c r="VZH159" s="533"/>
      <c r="VZI159" s="533"/>
      <c r="VZJ159" s="533"/>
      <c r="VZK159" s="532"/>
      <c r="VZL159" s="533"/>
      <c r="VZM159" s="533"/>
      <c r="VZN159" s="533"/>
      <c r="VZO159" s="533"/>
      <c r="VZP159" s="533"/>
      <c r="VZQ159" s="532"/>
      <c r="VZR159" s="533"/>
      <c r="VZS159" s="533"/>
      <c r="VZT159" s="533"/>
      <c r="VZU159" s="533"/>
      <c r="VZV159" s="533"/>
      <c r="VZW159" s="532"/>
      <c r="VZX159" s="533"/>
      <c r="VZY159" s="533"/>
      <c r="VZZ159" s="533"/>
      <c r="WAA159" s="533"/>
      <c r="WAB159" s="533"/>
      <c r="WAC159" s="532"/>
      <c r="WAD159" s="533"/>
      <c r="WAE159" s="533"/>
      <c r="WAF159" s="533"/>
      <c r="WAG159" s="533"/>
      <c r="WAH159" s="533"/>
      <c r="WAI159" s="532"/>
      <c r="WAJ159" s="533"/>
      <c r="WAK159" s="533"/>
      <c r="WAL159" s="533"/>
      <c r="WAM159" s="533"/>
      <c r="WAN159" s="533"/>
      <c r="WAO159" s="532"/>
      <c r="WAP159" s="533"/>
      <c r="WAQ159" s="533"/>
      <c r="WAR159" s="533"/>
      <c r="WAS159" s="533"/>
      <c r="WAT159" s="533"/>
      <c r="WAU159" s="532"/>
      <c r="WAV159" s="533"/>
      <c r="WAW159" s="533"/>
      <c r="WAX159" s="533"/>
      <c r="WAY159" s="533"/>
      <c r="WAZ159" s="533"/>
      <c r="WBA159" s="532"/>
      <c r="WBB159" s="533"/>
      <c r="WBC159" s="533"/>
      <c r="WBD159" s="533"/>
      <c r="WBE159" s="533"/>
      <c r="WBF159" s="533"/>
      <c r="WBG159" s="532"/>
      <c r="WBH159" s="533"/>
      <c r="WBI159" s="533"/>
      <c r="WBJ159" s="533"/>
      <c r="WBK159" s="533"/>
      <c r="WBL159" s="533"/>
      <c r="WBM159" s="532"/>
      <c r="WBN159" s="533"/>
      <c r="WBO159" s="533"/>
      <c r="WBP159" s="533"/>
      <c r="WBQ159" s="533"/>
      <c r="WBR159" s="533"/>
      <c r="WBS159" s="532"/>
      <c r="WBT159" s="533"/>
      <c r="WBU159" s="533"/>
      <c r="WBV159" s="533"/>
      <c r="WBW159" s="533"/>
      <c r="WBX159" s="533"/>
      <c r="WBY159" s="532"/>
      <c r="WBZ159" s="533"/>
      <c r="WCA159" s="533"/>
      <c r="WCB159" s="533"/>
      <c r="WCC159" s="533"/>
      <c r="WCD159" s="533"/>
      <c r="WCE159" s="532"/>
      <c r="WCF159" s="533"/>
      <c r="WCG159" s="533"/>
      <c r="WCH159" s="533"/>
      <c r="WCI159" s="533"/>
      <c r="WCJ159" s="533"/>
      <c r="WCK159" s="532"/>
      <c r="WCL159" s="533"/>
      <c r="WCM159" s="533"/>
      <c r="WCN159" s="533"/>
      <c r="WCO159" s="533"/>
      <c r="WCP159" s="533"/>
      <c r="WCQ159" s="532"/>
      <c r="WCR159" s="533"/>
      <c r="WCS159" s="533"/>
      <c r="WCT159" s="533"/>
      <c r="WCU159" s="533"/>
      <c r="WCV159" s="533"/>
      <c r="WCW159" s="532"/>
      <c r="WCX159" s="533"/>
      <c r="WCY159" s="533"/>
      <c r="WCZ159" s="533"/>
      <c r="WDA159" s="533"/>
      <c r="WDB159" s="533"/>
      <c r="WDC159" s="532"/>
      <c r="WDD159" s="533"/>
      <c r="WDE159" s="533"/>
      <c r="WDF159" s="533"/>
      <c r="WDG159" s="533"/>
      <c r="WDH159" s="533"/>
      <c r="WDI159" s="532"/>
      <c r="WDJ159" s="533"/>
      <c r="WDK159" s="533"/>
      <c r="WDL159" s="533"/>
      <c r="WDM159" s="533"/>
      <c r="WDN159" s="533"/>
      <c r="WDO159" s="532"/>
      <c r="WDP159" s="533"/>
      <c r="WDQ159" s="533"/>
      <c r="WDR159" s="533"/>
      <c r="WDS159" s="533"/>
      <c r="WDT159" s="533"/>
      <c r="WDU159" s="532"/>
      <c r="WDV159" s="533"/>
      <c r="WDW159" s="533"/>
      <c r="WDX159" s="533"/>
      <c r="WDY159" s="533"/>
      <c r="WDZ159" s="533"/>
      <c r="WEA159" s="532"/>
      <c r="WEB159" s="533"/>
      <c r="WEC159" s="533"/>
      <c r="WED159" s="533"/>
      <c r="WEE159" s="533"/>
      <c r="WEF159" s="533"/>
      <c r="WEG159" s="532"/>
      <c r="WEH159" s="533"/>
      <c r="WEI159" s="533"/>
      <c r="WEJ159" s="533"/>
      <c r="WEK159" s="533"/>
      <c r="WEL159" s="533"/>
      <c r="WEM159" s="532"/>
      <c r="WEN159" s="533"/>
      <c r="WEO159" s="533"/>
      <c r="WEP159" s="533"/>
      <c r="WEQ159" s="533"/>
      <c r="WER159" s="533"/>
      <c r="WES159" s="532"/>
      <c r="WET159" s="533"/>
      <c r="WEU159" s="533"/>
      <c r="WEV159" s="533"/>
      <c r="WEW159" s="533"/>
      <c r="WEX159" s="533"/>
      <c r="WEY159" s="532"/>
      <c r="WEZ159" s="533"/>
      <c r="WFA159" s="533"/>
      <c r="WFB159" s="533"/>
      <c r="WFC159" s="533"/>
      <c r="WFD159" s="533"/>
      <c r="WFE159" s="532"/>
      <c r="WFF159" s="533"/>
      <c r="WFG159" s="533"/>
      <c r="WFH159" s="533"/>
      <c r="WFI159" s="533"/>
      <c r="WFJ159" s="533"/>
      <c r="WFK159" s="532"/>
      <c r="WFL159" s="533"/>
      <c r="WFM159" s="533"/>
      <c r="WFN159" s="533"/>
      <c r="WFO159" s="533"/>
      <c r="WFP159" s="533"/>
      <c r="WFQ159" s="532"/>
      <c r="WFR159" s="533"/>
      <c r="WFS159" s="533"/>
      <c r="WFT159" s="533"/>
      <c r="WFU159" s="533"/>
      <c r="WFV159" s="533"/>
      <c r="WFW159" s="532"/>
      <c r="WFX159" s="533"/>
      <c r="WFY159" s="533"/>
      <c r="WFZ159" s="533"/>
      <c r="WGA159" s="533"/>
      <c r="WGB159" s="533"/>
      <c r="WGC159" s="532"/>
      <c r="WGD159" s="533"/>
      <c r="WGE159" s="533"/>
      <c r="WGF159" s="533"/>
      <c r="WGG159" s="533"/>
      <c r="WGH159" s="533"/>
      <c r="WGI159" s="532"/>
      <c r="WGJ159" s="533"/>
      <c r="WGK159" s="533"/>
      <c r="WGL159" s="533"/>
      <c r="WGM159" s="533"/>
      <c r="WGN159" s="533"/>
      <c r="WGO159" s="532"/>
      <c r="WGP159" s="533"/>
      <c r="WGQ159" s="533"/>
      <c r="WGR159" s="533"/>
      <c r="WGS159" s="533"/>
      <c r="WGT159" s="533"/>
      <c r="WGU159" s="532"/>
      <c r="WGV159" s="533"/>
      <c r="WGW159" s="533"/>
      <c r="WGX159" s="533"/>
      <c r="WGY159" s="533"/>
      <c r="WGZ159" s="533"/>
      <c r="WHA159" s="532"/>
      <c r="WHB159" s="533"/>
      <c r="WHC159" s="533"/>
      <c r="WHD159" s="533"/>
      <c r="WHE159" s="533"/>
      <c r="WHF159" s="533"/>
      <c r="WHG159" s="532"/>
      <c r="WHH159" s="533"/>
      <c r="WHI159" s="533"/>
      <c r="WHJ159" s="533"/>
      <c r="WHK159" s="533"/>
      <c r="WHL159" s="533"/>
      <c r="WHM159" s="532"/>
      <c r="WHN159" s="533"/>
      <c r="WHO159" s="533"/>
      <c r="WHP159" s="533"/>
      <c r="WHQ159" s="533"/>
      <c r="WHR159" s="533"/>
      <c r="WHS159" s="532"/>
      <c r="WHT159" s="533"/>
      <c r="WHU159" s="533"/>
      <c r="WHV159" s="533"/>
      <c r="WHW159" s="533"/>
      <c r="WHX159" s="533"/>
      <c r="WHY159" s="532"/>
      <c r="WHZ159" s="533"/>
      <c r="WIA159" s="533"/>
      <c r="WIB159" s="533"/>
      <c r="WIC159" s="533"/>
      <c r="WID159" s="533"/>
      <c r="WIE159" s="532"/>
      <c r="WIF159" s="533"/>
      <c r="WIG159" s="533"/>
      <c r="WIH159" s="533"/>
      <c r="WII159" s="533"/>
      <c r="WIJ159" s="533"/>
      <c r="WIK159" s="532"/>
      <c r="WIL159" s="533"/>
      <c r="WIM159" s="533"/>
      <c r="WIN159" s="533"/>
      <c r="WIO159" s="533"/>
      <c r="WIP159" s="533"/>
      <c r="WIQ159" s="532"/>
      <c r="WIR159" s="533"/>
      <c r="WIS159" s="533"/>
      <c r="WIT159" s="533"/>
      <c r="WIU159" s="533"/>
      <c r="WIV159" s="533"/>
      <c r="WIW159" s="532"/>
      <c r="WIX159" s="533"/>
      <c r="WIY159" s="533"/>
      <c r="WIZ159" s="533"/>
      <c r="WJA159" s="533"/>
      <c r="WJB159" s="533"/>
      <c r="WJC159" s="532"/>
      <c r="WJD159" s="533"/>
      <c r="WJE159" s="533"/>
      <c r="WJF159" s="533"/>
      <c r="WJG159" s="533"/>
      <c r="WJH159" s="533"/>
      <c r="WJI159" s="532"/>
      <c r="WJJ159" s="533"/>
      <c r="WJK159" s="533"/>
      <c r="WJL159" s="533"/>
      <c r="WJM159" s="533"/>
      <c r="WJN159" s="533"/>
      <c r="WJO159" s="532"/>
      <c r="WJP159" s="533"/>
      <c r="WJQ159" s="533"/>
      <c r="WJR159" s="533"/>
      <c r="WJS159" s="533"/>
      <c r="WJT159" s="533"/>
      <c r="WJU159" s="532"/>
      <c r="WJV159" s="533"/>
      <c r="WJW159" s="533"/>
      <c r="WJX159" s="533"/>
      <c r="WJY159" s="533"/>
      <c r="WJZ159" s="533"/>
      <c r="WKA159" s="532"/>
      <c r="WKB159" s="533"/>
      <c r="WKC159" s="533"/>
      <c r="WKD159" s="533"/>
      <c r="WKE159" s="533"/>
      <c r="WKF159" s="533"/>
      <c r="WKG159" s="532"/>
      <c r="WKH159" s="533"/>
      <c r="WKI159" s="533"/>
      <c r="WKJ159" s="533"/>
      <c r="WKK159" s="533"/>
      <c r="WKL159" s="533"/>
      <c r="WKM159" s="532"/>
      <c r="WKN159" s="533"/>
      <c r="WKO159" s="533"/>
      <c r="WKP159" s="533"/>
      <c r="WKQ159" s="533"/>
      <c r="WKR159" s="533"/>
      <c r="WKS159" s="532"/>
      <c r="WKT159" s="533"/>
      <c r="WKU159" s="533"/>
      <c r="WKV159" s="533"/>
      <c r="WKW159" s="533"/>
      <c r="WKX159" s="533"/>
      <c r="WKY159" s="532"/>
      <c r="WKZ159" s="533"/>
      <c r="WLA159" s="533"/>
      <c r="WLB159" s="533"/>
      <c r="WLC159" s="533"/>
      <c r="WLD159" s="533"/>
      <c r="WLE159" s="532"/>
      <c r="WLF159" s="533"/>
      <c r="WLG159" s="533"/>
      <c r="WLH159" s="533"/>
      <c r="WLI159" s="533"/>
      <c r="WLJ159" s="533"/>
      <c r="WLK159" s="532"/>
      <c r="WLL159" s="533"/>
      <c r="WLM159" s="533"/>
      <c r="WLN159" s="533"/>
      <c r="WLO159" s="533"/>
      <c r="WLP159" s="533"/>
      <c r="WLQ159" s="532"/>
      <c r="WLR159" s="533"/>
      <c r="WLS159" s="533"/>
      <c r="WLT159" s="533"/>
      <c r="WLU159" s="533"/>
      <c r="WLV159" s="533"/>
      <c r="WLW159" s="532"/>
      <c r="WLX159" s="533"/>
      <c r="WLY159" s="533"/>
      <c r="WLZ159" s="533"/>
      <c r="WMA159" s="533"/>
      <c r="WMB159" s="533"/>
      <c r="WMC159" s="532"/>
      <c r="WMD159" s="533"/>
      <c r="WME159" s="533"/>
      <c r="WMF159" s="533"/>
      <c r="WMG159" s="533"/>
      <c r="WMH159" s="533"/>
      <c r="WMI159" s="532"/>
      <c r="WMJ159" s="533"/>
      <c r="WMK159" s="533"/>
      <c r="WML159" s="533"/>
      <c r="WMM159" s="533"/>
      <c r="WMN159" s="533"/>
      <c r="WMO159" s="532"/>
      <c r="WMP159" s="533"/>
      <c r="WMQ159" s="533"/>
      <c r="WMR159" s="533"/>
      <c r="WMS159" s="533"/>
      <c r="WMT159" s="533"/>
      <c r="WMU159" s="532"/>
      <c r="WMV159" s="533"/>
      <c r="WMW159" s="533"/>
      <c r="WMX159" s="533"/>
      <c r="WMY159" s="533"/>
      <c r="WMZ159" s="533"/>
      <c r="WNA159" s="532"/>
      <c r="WNB159" s="533"/>
      <c r="WNC159" s="533"/>
      <c r="WND159" s="533"/>
      <c r="WNE159" s="533"/>
      <c r="WNF159" s="533"/>
      <c r="WNG159" s="532"/>
      <c r="WNH159" s="533"/>
      <c r="WNI159" s="533"/>
      <c r="WNJ159" s="533"/>
      <c r="WNK159" s="533"/>
      <c r="WNL159" s="533"/>
      <c r="WNM159" s="532"/>
      <c r="WNN159" s="533"/>
      <c r="WNO159" s="533"/>
      <c r="WNP159" s="533"/>
      <c r="WNQ159" s="533"/>
      <c r="WNR159" s="533"/>
      <c r="WNS159" s="532"/>
      <c r="WNT159" s="533"/>
      <c r="WNU159" s="533"/>
      <c r="WNV159" s="533"/>
      <c r="WNW159" s="533"/>
      <c r="WNX159" s="533"/>
      <c r="WNY159" s="532"/>
      <c r="WNZ159" s="533"/>
      <c r="WOA159" s="533"/>
      <c r="WOB159" s="533"/>
      <c r="WOC159" s="533"/>
      <c r="WOD159" s="533"/>
      <c r="WOE159" s="532"/>
      <c r="WOF159" s="533"/>
      <c r="WOG159" s="533"/>
      <c r="WOH159" s="533"/>
      <c r="WOI159" s="533"/>
      <c r="WOJ159" s="533"/>
      <c r="WOK159" s="532"/>
      <c r="WOL159" s="533"/>
      <c r="WOM159" s="533"/>
      <c r="WON159" s="533"/>
      <c r="WOO159" s="533"/>
      <c r="WOP159" s="533"/>
      <c r="WOQ159" s="532"/>
      <c r="WOR159" s="533"/>
      <c r="WOS159" s="533"/>
      <c r="WOT159" s="533"/>
      <c r="WOU159" s="533"/>
      <c r="WOV159" s="533"/>
      <c r="WOW159" s="532"/>
      <c r="WOX159" s="533"/>
      <c r="WOY159" s="533"/>
      <c r="WOZ159" s="533"/>
      <c r="WPA159" s="533"/>
      <c r="WPB159" s="533"/>
      <c r="WPC159" s="532"/>
      <c r="WPD159" s="533"/>
      <c r="WPE159" s="533"/>
      <c r="WPF159" s="533"/>
      <c r="WPG159" s="533"/>
      <c r="WPH159" s="533"/>
      <c r="WPI159" s="532"/>
      <c r="WPJ159" s="533"/>
      <c r="WPK159" s="533"/>
      <c r="WPL159" s="533"/>
      <c r="WPM159" s="533"/>
      <c r="WPN159" s="533"/>
      <c r="WPO159" s="532"/>
      <c r="WPP159" s="533"/>
      <c r="WPQ159" s="533"/>
      <c r="WPR159" s="533"/>
      <c r="WPS159" s="533"/>
      <c r="WPT159" s="533"/>
      <c r="WPU159" s="532"/>
      <c r="WPV159" s="533"/>
      <c r="WPW159" s="533"/>
      <c r="WPX159" s="533"/>
      <c r="WPY159" s="533"/>
      <c r="WPZ159" s="533"/>
      <c r="WQA159" s="532"/>
      <c r="WQB159" s="533"/>
      <c r="WQC159" s="533"/>
      <c r="WQD159" s="533"/>
      <c r="WQE159" s="533"/>
      <c r="WQF159" s="533"/>
      <c r="WQG159" s="532"/>
      <c r="WQH159" s="533"/>
      <c r="WQI159" s="533"/>
      <c r="WQJ159" s="533"/>
      <c r="WQK159" s="533"/>
      <c r="WQL159" s="533"/>
      <c r="WQM159" s="532"/>
      <c r="WQN159" s="533"/>
      <c r="WQO159" s="533"/>
      <c r="WQP159" s="533"/>
      <c r="WQQ159" s="533"/>
      <c r="WQR159" s="533"/>
      <c r="WQS159" s="532"/>
      <c r="WQT159" s="533"/>
      <c r="WQU159" s="533"/>
      <c r="WQV159" s="533"/>
      <c r="WQW159" s="533"/>
      <c r="WQX159" s="533"/>
      <c r="WQY159" s="532"/>
      <c r="WQZ159" s="533"/>
      <c r="WRA159" s="533"/>
      <c r="WRB159" s="533"/>
      <c r="WRC159" s="533"/>
      <c r="WRD159" s="533"/>
      <c r="WRE159" s="532"/>
      <c r="WRF159" s="533"/>
      <c r="WRG159" s="533"/>
      <c r="WRH159" s="533"/>
      <c r="WRI159" s="533"/>
      <c r="WRJ159" s="533"/>
      <c r="WRK159" s="532"/>
      <c r="WRL159" s="533"/>
      <c r="WRM159" s="533"/>
      <c r="WRN159" s="533"/>
      <c r="WRO159" s="533"/>
      <c r="WRP159" s="533"/>
      <c r="WRQ159" s="532"/>
      <c r="WRR159" s="533"/>
      <c r="WRS159" s="533"/>
      <c r="WRT159" s="533"/>
      <c r="WRU159" s="533"/>
      <c r="WRV159" s="533"/>
      <c r="WRW159" s="532"/>
      <c r="WRX159" s="533"/>
      <c r="WRY159" s="533"/>
      <c r="WRZ159" s="533"/>
      <c r="WSA159" s="533"/>
      <c r="WSB159" s="533"/>
      <c r="WSC159" s="532"/>
      <c r="WSD159" s="533"/>
      <c r="WSE159" s="533"/>
      <c r="WSF159" s="533"/>
      <c r="WSG159" s="533"/>
      <c r="WSH159" s="533"/>
      <c r="WSI159" s="532"/>
      <c r="WSJ159" s="533"/>
      <c r="WSK159" s="533"/>
      <c r="WSL159" s="533"/>
      <c r="WSM159" s="533"/>
      <c r="WSN159" s="533"/>
      <c r="WSO159" s="532"/>
      <c r="WSP159" s="533"/>
      <c r="WSQ159" s="533"/>
      <c r="WSR159" s="533"/>
      <c r="WSS159" s="533"/>
      <c r="WST159" s="533"/>
      <c r="WSU159" s="532"/>
      <c r="WSV159" s="533"/>
      <c r="WSW159" s="533"/>
      <c r="WSX159" s="533"/>
      <c r="WSY159" s="533"/>
      <c r="WSZ159" s="533"/>
      <c r="WTA159" s="532"/>
      <c r="WTB159" s="533"/>
      <c r="WTC159" s="533"/>
      <c r="WTD159" s="533"/>
      <c r="WTE159" s="533"/>
      <c r="WTF159" s="533"/>
      <c r="WTG159" s="532"/>
      <c r="WTH159" s="533"/>
      <c r="WTI159" s="533"/>
      <c r="WTJ159" s="533"/>
      <c r="WTK159" s="533"/>
      <c r="WTL159" s="533"/>
      <c r="WTM159" s="532"/>
      <c r="WTN159" s="533"/>
      <c r="WTO159" s="533"/>
      <c r="WTP159" s="533"/>
      <c r="WTQ159" s="533"/>
      <c r="WTR159" s="533"/>
      <c r="WTS159" s="532"/>
      <c r="WTT159" s="533"/>
      <c r="WTU159" s="533"/>
      <c r="WTV159" s="533"/>
      <c r="WTW159" s="533"/>
      <c r="WTX159" s="533"/>
      <c r="WTY159" s="532"/>
      <c r="WTZ159" s="533"/>
      <c r="WUA159" s="533"/>
      <c r="WUB159" s="533"/>
      <c r="WUC159" s="533"/>
      <c r="WUD159" s="533"/>
      <c r="WUE159" s="532"/>
      <c r="WUF159" s="533"/>
      <c r="WUG159" s="533"/>
      <c r="WUH159" s="533"/>
      <c r="WUI159" s="533"/>
      <c r="WUJ159" s="533"/>
      <c r="WUK159" s="532"/>
      <c r="WUL159" s="533"/>
      <c r="WUM159" s="533"/>
      <c r="WUN159" s="533"/>
      <c r="WUO159" s="533"/>
      <c r="WUP159" s="533"/>
      <c r="WUQ159" s="532"/>
      <c r="WUR159" s="533"/>
      <c r="WUS159" s="533"/>
      <c r="WUT159" s="533"/>
      <c r="WUU159" s="533"/>
      <c r="WUV159" s="533"/>
      <c r="WUW159" s="532"/>
      <c r="WUX159" s="533"/>
      <c r="WUY159" s="533"/>
      <c r="WUZ159" s="533"/>
      <c r="WVA159" s="533"/>
      <c r="WVB159" s="533"/>
      <c r="WVC159" s="532"/>
      <c r="WVD159" s="533"/>
      <c r="WVE159" s="533"/>
      <c r="WVF159" s="533"/>
      <c r="WVG159" s="533"/>
      <c r="WVH159" s="533"/>
      <c r="WVI159" s="532"/>
      <c r="WVJ159" s="533"/>
      <c r="WVK159" s="533"/>
      <c r="WVL159" s="533"/>
      <c r="WVM159" s="533"/>
      <c r="WVN159" s="533"/>
      <c r="WVO159" s="532"/>
      <c r="WVP159" s="533"/>
      <c r="WVQ159" s="533"/>
      <c r="WVR159" s="533"/>
      <c r="WVS159" s="533"/>
      <c r="WVT159" s="533"/>
      <c r="WVU159" s="532"/>
      <c r="WVV159" s="533"/>
      <c r="WVW159" s="533"/>
      <c r="WVX159" s="533"/>
      <c r="WVY159" s="533"/>
      <c r="WVZ159" s="533"/>
      <c r="WWA159" s="532"/>
      <c r="WWB159" s="533"/>
      <c r="WWC159" s="533"/>
      <c r="WWD159" s="533"/>
      <c r="WWE159" s="533"/>
      <c r="WWF159" s="533"/>
      <c r="WWG159" s="532"/>
      <c r="WWH159" s="533"/>
      <c r="WWI159" s="533"/>
      <c r="WWJ159" s="533"/>
      <c r="WWK159" s="533"/>
      <c r="WWL159" s="533"/>
      <c r="WWM159" s="532"/>
      <c r="WWN159" s="533"/>
      <c r="WWO159" s="533"/>
      <c r="WWP159" s="533"/>
      <c r="WWQ159" s="533"/>
      <c r="WWR159" s="533"/>
      <c r="WWS159" s="532"/>
      <c r="WWT159" s="533"/>
      <c r="WWU159" s="533"/>
      <c r="WWV159" s="533"/>
      <c r="WWW159" s="533"/>
      <c r="WWX159" s="533"/>
      <c r="WWY159" s="532"/>
      <c r="WWZ159" s="533"/>
      <c r="WXA159" s="533"/>
      <c r="WXB159" s="533"/>
      <c r="WXC159" s="533"/>
      <c r="WXD159" s="533"/>
      <c r="WXE159" s="532"/>
      <c r="WXF159" s="533"/>
      <c r="WXG159" s="533"/>
      <c r="WXH159" s="533"/>
      <c r="WXI159" s="533"/>
      <c r="WXJ159" s="533"/>
      <c r="WXK159" s="532"/>
      <c r="WXL159" s="533"/>
      <c r="WXM159" s="533"/>
      <c r="WXN159" s="533"/>
      <c r="WXO159" s="533"/>
      <c r="WXP159" s="533"/>
      <c r="WXQ159" s="532"/>
      <c r="WXR159" s="533"/>
      <c r="WXS159" s="533"/>
      <c r="WXT159" s="533"/>
      <c r="WXU159" s="533"/>
      <c r="WXV159" s="533"/>
      <c r="WXW159" s="532"/>
      <c r="WXX159" s="533"/>
      <c r="WXY159" s="533"/>
      <c r="WXZ159" s="533"/>
      <c r="WYA159" s="533"/>
      <c r="WYB159" s="533"/>
      <c r="WYC159" s="532"/>
      <c r="WYD159" s="533"/>
      <c r="WYE159" s="533"/>
      <c r="WYF159" s="533"/>
      <c r="WYG159" s="533"/>
      <c r="WYH159" s="533"/>
      <c r="WYI159" s="532"/>
      <c r="WYJ159" s="533"/>
      <c r="WYK159" s="533"/>
      <c r="WYL159" s="533"/>
      <c r="WYM159" s="533"/>
      <c r="WYN159" s="533"/>
      <c r="WYO159" s="532"/>
      <c r="WYP159" s="533"/>
      <c r="WYQ159" s="533"/>
      <c r="WYR159" s="533"/>
      <c r="WYS159" s="533"/>
      <c r="WYT159" s="533"/>
      <c r="WYU159" s="532"/>
      <c r="WYV159" s="533"/>
      <c r="WYW159" s="533"/>
      <c r="WYX159" s="533"/>
      <c r="WYY159" s="533"/>
      <c r="WYZ159" s="533"/>
      <c r="WZA159" s="532"/>
      <c r="WZB159" s="533"/>
      <c r="WZC159" s="533"/>
      <c r="WZD159" s="533"/>
      <c r="WZE159" s="533"/>
      <c r="WZF159" s="533"/>
      <c r="WZG159" s="532"/>
      <c r="WZH159" s="533"/>
      <c r="WZI159" s="533"/>
      <c r="WZJ159" s="533"/>
      <c r="WZK159" s="533"/>
      <c r="WZL159" s="533"/>
      <c r="WZM159" s="532"/>
      <c r="WZN159" s="533"/>
      <c r="WZO159" s="533"/>
      <c r="WZP159" s="533"/>
      <c r="WZQ159" s="533"/>
      <c r="WZR159" s="533"/>
      <c r="WZS159" s="532"/>
      <c r="WZT159" s="533"/>
      <c r="WZU159" s="533"/>
      <c r="WZV159" s="533"/>
      <c r="WZW159" s="533"/>
      <c r="WZX159" s="533"/>
      <c r="WZY159" s="532"/>
      <c r="WZZ159" s="533"/>
      <c r="XAA159" s="533"/>
      <c r="XAB159" s="533"/>
      <c r="XAC159" s="533"/>
      <c r="XAD159" s="533"/>
      <c r="XAE159" s="532"/>
      <c r="XAF159" s="533"/>
      <c r="XAG159" s="533"/>
      <c r="XAH159" s="533"/>
      <c r="XAI159" s="533"/>
      <c r="XAJ159" s="533"/>
      <c r="XAK159" s="532"/>
      <c r="XAL159" s="533"/>
      <c r="XAM159" s="533"/>
      <c r="XAN159" s="533"/>
      <c r="XAO159" s="533"/>
      <c r="XAP159" s="533"/>
      <c r="XAQ159" s="532"/>
      <c r="XAR159" s="533"/>
      <c r="XAS159" s="533"/>
      <c r="XAT159" s="533"/>
      <c r="XAU159" s="533"/>
      <c r="XAV159" s="533"/>
      <c r="XAW159" s="532"/>
      <c r="XAX159" s="533"/>
      <c r="XAY159" s="533"/>
      <c r="XAZ159" s="533"/>
      <c r="XBA159" s="533"/>
      <c r="XBB159" s="533"/>
      <c r="XBC159" s="532"/>
      <c r="XBD159" s="533"/>
      <c r="XBE159" s="533"/>
      <c r="XBF159" s="533"/>
      <c r="XBG159" s="533"/>
      <c r="XBH159" s="533"/>
      <c r="XBI159" s="532"/>
      <c r="XBJ159" s="533"/>
      <c r="XBK159" s="533"/>
      <c r="XBL159" s="533"/>
      <c r="XBM159" s="533"/>
      <c r="XBN159" s="533"/>
      <c r="XBO159" s="532"/>
      <c r="XBP159" s="533"/>
      <c r="XBQ159" s="533"/>
      <c r="XBR159" s="533"/>
      <c r="XBS159" s="533"/>
      <c r="XBT159" s="533"/>
      <c r="XBU159" s="532"/>
      <c r="XBV159" s="533"/>
      <c r="XBW159" s="533"/>
      <c r="XBX159" s="533"/>
      <c r="XBY159" s="533"/>
      <c r="XBZ159" s="533"/>
      <c r="XCA159" s="532"/>
      <c r="XCB159" s="533"/>
      <c r="XCC159" s="533"/>
      <c r="XCD159" s="533"/>
      <c r="XCE159" s="533"/>
      <c r="XCF159" s="533"/>
      <c r="XCG159" s="532"/>
      <c r="XCH159" s="533"/>
      <c r="XCI159" s="533"/>
      <c r="XCJ159" s="533"/>
      <c r="XCK159" s="533"/>
      <c r="XCL159" s="533"/>
      <c r="XCM159" s="532"/>
      <c r="XCN159" s="533"/>
      <c r="XCO159" s="533"/>
      <c r="XCP159" s="533"/>
      <c r="XCQ159" s="533"/>
      <c r="XCR159" s="533"/>
      <c r="XCS159" s="532"/>
      <c r="XCT159" s="533"/>
      <c r="XCU159" s="533"/>
      <c r="XCV159" s="533"/>
      <c r="XCW159" s="533"/>
      <c r="XCX159" s="533"/>
      <c r="XCY159" s="532"/>
      <c r="XCZ159" s="533"/>
      <c r="XDA159" s="533"/>
      <c r="XDB159" s="533"/>
      <c r="XDC159" s="533"/>
      <c r="XDD159" s="533"/>
      <c r="XDE159" s="532"/>
      <c r="XDF159" s="533"/>
      <c r="XDG159" s="533"/>
      <c r="XDH159" s="533"/>
      <c r="XDI159" s="533"/>
      <c r="XDJ159" s="533"/>
      <c r="XDK159" s="532"/>
      <c r="XDL159" s="533"/>
      <c r="XDM159" s="533"/>
      <c r="XDN159" s="533"/>
      <c r="XDO159" s="533"/>
      <c r="XDP159" s="533"/>
      <c r="XDQ159" s="532"/>
      <c r="XDR159" s="533"/>
      <c r="XDS159" s="533"/>
      <c r="XDT159" s="533"/>
      <c r="XDU159" s="533"/>
      <c r="XDV159" s="533"/>
      <c r="XDW159" s="532"/>
      <c r="XDX159" s="533"/>
      <c r="XDY159" s="533"/>
      <c r="XDZ159" s="533"/>
      <c r="XEA159" s="533"/>
      <c r="XEB159" s="533"/>
      <c r="XEC159" s="532"/>
      <c r="XED159" s="533"/>
      <c r="XEE159" s="533"/>
      <c r="XEF159" s="533"/>
      <c r="XEG159" s="533"/>
      <c r="XEH159" s="533"/>
      <c r="XEI159" s="532"/>
      <c r="XEJ159" s="533"/>
      <c r="XEK159" s="533"/>
      <c r="XEL159" s="533"/>
      <c r="XEM159" s="533"/>
      <c r="XEN159" s="533"/>
      <c r="XEO159" s="532"/>
      <c r="XEP159" s="533"/>
      <c r="XEQ159" s="533"/>
      <c r="XER159" s="533"/>
      <c r="XES159" s="533"/>
      <c r="XET159" s="533"/>
      <c r="XEU159" s="532"/>
      <c r="XEV159" s="533"/>
      <c r="XEW159" s="533"/>
      <c r="XEX159" s="533"/>
    </row>
    <row r="160" spans="1:16378" s="173" customFormat="1" ht="39">
      <c r="A160" s="448" t="str">
        <f t="shared" ref="A160:C160" si="59">A130</f>
        <v>Year</v>
      </c>
      <c r="B160" s="449" t="str">
        <f t="shared" si="59"/>
        <v xml:space="preserve">Residential </v>
      </c>
      <c r="C160" s="449" t="str">
        <f t="shared" si="59"/>
        <v>General Service &lt; 50 kW</v>
      </c>
      <c r="D160" s="449" t="str">
        <f>D130</f>
        <v>General Service 50 to 4,999 kW</v>
      </c>
      <c r="E160" s="449" t="str">
        <f>E130</f>
        <v>Sentinel Lighting</v>
      </c>
      <c r="F160" s="450" t="str">
        <f>F130</f>
        <v>Street Lighting</v>
      </c>
      <c r="G160" s="450" t="str">
        <f>G130</f>
        <v xml:space="preserve">Unmetered Scattered Loads </v>
      </c>
      <c r="H160" s="450" t="s">
        <v>231</v>
      </c>
      <c r="I160" s="417" t="str">
        <f>I145</f>
        <v>Wholesale Market Participant</v>
      </c>
      <c r="J160" s="450" t="str">
        <f>J130</f>
        <v>Total</v>
      </c>
      <c r="K160" s="146"/>
      <c r="L160" s="146"/>
      <c r="M160" s="146"/>
      <c r="N160" s="146"/>
      <c r="O160" s="146"/>
      <c r="P160" s="146"/>
      <c r="Q160" s="146"/>
      <c r="R160" s="146"/>
      <c r="S160" s="146"/>
      <c r="T160" s="146"/>
      <c r="U160" s="146"/>
      <c r="V160" s="146"/>
      <c r="W160" s="146"/>
      <c r="X160" s="146"/>
      <c r="Y160" s="146"/>
      <c r="Z160" s="146"/>
      <c r="AA160" s="146"/>
    </row>
    <row r="161" spans="1:15" s="173" customFormat="1" ht="13">
      <c r="A161" s="559" t="s">
        <v>126</v>
      </c>
      <c r="B161" s="560"/>
      <c r="C161" s="560"/>
      <c r="D161" s="560"/>
      <c r="E161" s="560"/>
      <c r="F161" s="560"/>
      <c r="G161" s="560"/>
      <c r="H161" s="560"/>
      <c r="I161" s="560"/>
      <c r="J161" s="561"/>
      <c r="K161" s="146"/>
      <c r="L161" s="146"/>
      <c r="M161" s="146"/>
      <c r="N161" s="146"/>
      <c r="O161" s="146"/>
    </row>
    <row r="162" spans="1:15" s="173" customFormat="1">
      <c r="A162" s="451" t="str">
        <f>A126</f>
        <v>2024 Bridge</v>
      </c>
      <c r="B162" s="452">
        <f>'Rate Class Customer Model'!B21</f>
        <v>20298.822078675039</v>
      </c>
      <c r="C162" s="452">
        <f>'Rate Class Customer Model'!C21</f>
        <v>2135.8188607007673</v>
      </c>
      <c r="D162" s="452">
        <f>'Rate Class Customer Model'!D21</f>
        <v>208.15530208701074</v>
      </c>
      <c r="E162" s="452">
        <f>'Rate Class Customer Model'!E21</f>
        <v>35.032741995660828</v>
      </c>
      <c r="F162" s="452">
        <f>'Rate Class Customer Model'!F21</f>
        <v>6399.5</v>
      </c>
      <c r="G162" s="452">
        <f>'Rate Class Customer Model'!G21</f>
        <v>434.6878604212622</v>
      </c>
      <c r="H162" s="452">
        <f>'Rate Class Customer Model'!H21</f>
        <v>1</v>
      </c>
      <c r="I162" s="452">
        <f>'Rate Class Customer Model'!I21</f>
        <v>2</v>
      </c>
      <c r="J162" s="452">
        <f>SUM(B162:I162)</f>
        <v>29515.016843879741</v>
      </c>
      <c r="K162" s="146"/>
      <c r="L162" s="146"/>
      <c r="M162" s="146"/>
      <c r="N162" s="146"/>
      <c r="O162" s="146"/>
    </row>
    <row r="163" spans="1:15" s="173" customFormat="1">
      <c r="A163" s="451" t="str">
        <f>A127</f>
        <v>2025 Test</v>
      </c>
      <c r="B163" s="452">
        <f>'Rate Class Customer Model'!B22</f>
        <v>20541.340756015379</v>
      </c>
      <c r="C163" s="452">
        <f>'Rate Class Customer Model'!C22</f>
        <v>2146.3561193813316</v>
      </c>
      <c r="D163" s="452">
        <f>'Rate Class Customer Model'!D22</f>
        <v>206.81923525983152</v>
      </c>
      <c r="E163" s="452">
        <f>'Rate Class Customer Model'!E22</f>
        <v>34.091472548181606</v>
      </c>
      <c r="F163" s="452">
        <f>'Rate Class Customer Model'!F22</f>
        <v>6399.5</v>
      </c>
      <c r="G163" s="452">
        <f>'Rate Class Customer Model'!G22</f>
        <v>434.79241265031197</v>
      </c>
      <c r="H163" s="452">
        <f>'Rate Class Customer Model'!H22</f>
        <v>1</v>
      </c>
      <c r="I163" s="452">
        <f>'Rate Class Customer Model'!I22</f>
        <v>2</v>
      </c>
      <c r="J163" s="452">
        <f>SUM(B163:I163)</f>
        <v>29765.899995855038</v>
      </c>
      <c r="K163" s="146"/>
      <c r="L163" s="146"/>
      <c r="M163" s="146"/>
      <c r="N163" s="146"/>
      <c r="O163" s="146"/>
    </row>
    <row r="165" spans="1:15" ht="13">
      <c r="A165" s="562" t="s">
        <v>297</v>
      </c>
      <c r="B165" s="539"/>
      <c r="C165" s="539"/>
      <c r="D165" s="539"/>
      <c r="E165" s="539"/>
      <c r="F165" s="539"/>
      <c r="G165" s="539"/>
      <c r="H165" s="539"/>
      <c r="I165" s="539"/>
      <c r="J165" s="453"/>
      <c r="K165" s="453"/>
      <c r="L165" s="453"/>
      <c r="M165" s="453"/>
    </row>
    <row r="166" spans="1:15" s="173" customFormat="1" ht="39">
      <c r="A166" s="454" t="str">
        <f>A160</f>
        <v>Year</v>
      </c>
      <c r="B166" s="450" t="str">
        <f t="shared" ref="B166:C166" si="60">B160</f>
        <v xml:space="preserve">Residential </v>
      </c>
      <c r="C166" s="450" t="str">
        <f t="shared" si="60"/>
        <v>General Service &lt; 50 kW</v>
      </c>
      <c r="D166" s="450" t="str">
        <f t="shared" ref="D166:I166" si="61">D160</f>
        <v>General Service 50 to 4,999 kW</v>
      </c>
      <c r="E166" s="450" t="str">
        <f t="shared" si="61"/>
        <v>Sentinel Lighting</v>
      </c>
      <c r="F166" s="450" t="str">
        <f t="shared" si="61"/>
        <v>Street Lighting</v>
      </c>
      <c r="G166" s="450" t="str">
        <f t="shared" si="61"/>
        <v xml:space="preserve">Unmetered Scattered Loads </v>
      </c>
      <c r="H166" s="450" t="str">
        <f t="shared" si="61"/>
        <v>Large Use</v>
      </c>
      <c r="I166" s="450" t="str">
        <f t="shared" si="61"/>
        <v>Wholesale Market Participant</v>
      </c>
      <c r="J166" s="146"/>
      <c r="K166" s="146"/>
      <c r="L166" s="146"/>
      <c r="M166" s="146"/>
      <c r="N166" s="146"/>
    </row>
    <row r="167" spans="1:15" ht="13">
      <c r="A167" s="552" t="s">
        <v>127</v>
      </c>
      <c r="B167" s="553"/>
      <c r="C167" s="553"/>
      <c r="D167" s="553"/>
      <c r="E167" s="553"/>
      <c r="F167" s="553"/>
      <c r="G167" s="553"/>
      <c r="H167" s="554"/>
      <c r="I167" s="494"/>
      <c r="J167" s="453"/>
      <c r="K167" s="453"/>
      <c r="L167" s="453"/>
    </row>
    <row r="168" spans="1:15">
      <c r="A168" s="410">
        <v>2023</v>
      </c>
      <c r="B168" s="423">
        <f>'Rate Class Energy Model'!H20</f>
        <v>7437.295171284949</v>
      </c>
      <c r="C168" s="423">
        <f>'Rate Class Energy Model'!I20</f>
        <v>28889.787529799247</v>
      </c>
      <c r="D168" s="423">
        <f>'Rate Class Energy Model'!J20</f>
        <v>1707169.7426368801</v>
      </c>
      <c r="E168" s="423">
        <f>'Rate Class Energy Model'!K20</f>
        <v>2791.7725</v>
      </c>
      <c r="F168" s="423">
        <f>'Rate Class Energy Model'!L20</f>
        <v>369.42918178858042</v>
      </c>
      <c r="G168" s="423">
        <f>'Rate Class Energy Model'!M20</f>
        <v>1617.4760191754556</v>
      </c>
      <c r="H168" s="423">
        <f>'Rate Class Energy Model'!N20</f>
        <v>29085391.09</v>
      </c>
      <c r="I168" s="423">
        <f>'Rate Class Energy Model'!O20</f>
        <v>1542415.4758594427</v>
      </c>
      <c r="J168" s="453"/>
      <c r="K168" s="453"/>
      <c r="L168" s="453"/>
    </row>
    <row r="169" spans="1:15">
      <c r="A169" s="162"/>
      <c r="B169" s="174"/>
      <c r="C169" s="174"/>
      <c r="D169" s="174"/>
      <c r="E169" s="174"/>
      <c r="F169" s="174"/>
    </row>
    <row r="170" spans="1:15" ht="13">
      <c r="A170" s="175" t="s">
        <v>274</v>
      </c>
      <c r="B170" s="176"/>
      <c r="C170" s="176"/>
      <c r="D170" s="176"/>
      <c r="E170" s="176"/>
      <c r="F170" s="176"/>
      <c r="G170" s="176"/>
      <c r="H170" s="176"/>
      <c r="I170" s="499"/>
    </row>
    <row r="171" spans="1:15" s="173" customFormat="1" ht="39">
      <c r="A171" s="454" t="str">
        <f t="shared" ref="A171:C171" si="62">A166</f>
        <v>Year</v>
      </c>
      <c r="B171" s="450" t="str">
        <f t="shared" si="62"/>
        <v xml:space="preserve">Residential </v>
      </c>
      <c r="C171" s="450" t="str">
        <f t="shared" si="62"/>
        <v>General Service &lt; 50 kW</v>
      </c>
      <c r="D171" s="450" t="str">
        <f t="shared" ref="D171:I171" si="63">D166</f>
        <v>General Service 50 to 4,999 kW</v>
      </c>
      <c r="E171" s="450" t="str">
        <f t="shared" si="63"/>
        <v>Sentinel Lighting</v>
      </c>
      <c r="F171" s="450" t="str">
        <f t="shared" si="63"/>
        <v>Street Lighting</v>
      </c>
      <c r="G171" s="450" t="str">
        <f t="shared" si="63"/>
        <v xml:space="preserve">Unmetered Scattered Loads </v>
      </c>
      <c r="H171" s="450" t="str">
        <f t="shared" si="63"/>
        <v>Large Use</v>
      </c>
      <c r="I171" s="450" t="str">
        <f t="shared" si="63"/>
        <v>Wholesale Market Participant</v>
      </c>
      <c r="J171" s="146"/>
      <c r="K171" s="146"/>
      <c r="L171" s="146"/>
      <c r="M171" s="146"/>
      <c r="N171" s="146"/>
    </row>
    <row r="172" spans="1:15" ht="13">
      <c r="A172" s="552" t="s">
        <v>128</v>
      </c>
      <c r="B172" s="553"/>
      <c r="C172" s="553"/>
      <c r="D172" s="553"/>
      <c r="E172" s="553"/>
      <c r="F172" s="553"/>
      <c r="G172" s="553"/>
      <c r="H172" s="554"/>
      <c r="I172" s="494"/>
      <c r="J172" s="453"/>
      <c r="K172" s="453"/>
      <c r="L172" s="453"/>
    </row>
    <row r="173" spans="1:15">
      <c r="A173" s="424" t="str">
        <f>A162</f>
        <v>2024 Bridge</v>
      </c>
      <c r="B173" s="423">
        <f t="shared" ref="B173:C173" si="64">B168</f>
        <v>7437.295171284949</v>
      </c>
      <c r="C173" s="423">
        <f t="shared" si="64"/>
        <v>28889.787529799247</v>
      </c>
      <c r="D173" s="423">
        <f t="shared" ref="D173:I173" si="65">D168</f>
        <v>1707169.7426368801</v>
      </c>
      <c r="E173" s="423">
        <f t="shared" si="65"/>
        <v>2791.7725</v>
      </c>
      <c r="F173" s="423">
        <f t="shared" si="65"/>
        <v>369.42918178858042</v>
      </c>
      <c r="G173" s="423">
        <f t="shared" si="65"/>
        <v>1617.4760191754556</v>
      </c>
      <c r="H173" s="423">
        <f t="shared" si="65"/>
        <v>29085391.09</v>
      </c>
      <c r="I173" s="423">
        <f t="shared" si="65"/>
        <v>1542415.4758594427</v>
      </c>
      <c r="J173" s="453"/>
      <c r="K173" s="453"/>
      <c r="L173" s="453"/>
    </row>
    <row r="174" spans="1:15">
      <c r="A174" s="424" t="str">
        <f>A163</f>
        <v>2025 Test</v>
      </c>
      <c r="B174" s="423">
        <f>B173</f>
        <v>7437.295171284949</v>
      </c>
      <c r="C174" s="423">
        <f t="shared" ref="C174:H174" si="66">C173</f>
        <v>28889.787529799247</v>
      </c>
      <c r="D174" s="423">
        <f t="shared" si="66"/>
        <v>1707169.7426368801</v>
      </c>
      <c r="E174" s="423">
        <f t="shared" si="66"/>
        <v>2791.7725</v>
      </c>
      <c r="F174" s="423">
        <f t="shared" si="66"/>
        <v>369.42918178858042</v>
      </c>
      <c r="G174" s="423">
        <f t="shared" si="66"/>
        <v>1617.4760191754556</v>
      </c>
      <c r="H174" s="423">
        <f t="shared" si="66"/>
        <v>29085391.09</v>
      </c>
      <c r="I174" s="423">
        <f t="shared" ref="I174" si="67">I173</f>
        <v>1542415.4758594427</v>
      </c>
      <c r="J174" s="453"/>
      <c r="K174" s="453"/>
      <c r="L174" s="453"/>
    </row>
    <row r="176" spans="1:15" ht="13">
      <c r="A176" s="175" t="s">
        <v>275</v>
      </c>
      <c r="B176" s="176"/>
      <c r="C176" s="176"/>
      <c r="D176" s="176"/>
      <c r="E176" s="176"/>
      <c r="F176" s="176"/>
      <c r="G176" s="176"/>
      <c r="H176" s="176"/>
      <c r="I176" s="499"/>
      <c r="N176" s="163"/>
    </row>
    <row r="177" spans="1:15" s="173" customFormat="1" ht="39">
      <c r="A177" s="454" t="str">
        <f>A160</f>
        <v>Year</v>
      </c>
      <c r="B177" s="450" t="str">
        <f t="shared" ref="B177:J177" si="68">B160</f>
        <v xml:space="preserve">Residential </v>
      </c>
      <c r="C177" s="450" t="str">
        <f t="shared" si="68"/>
        <v>General Service &lt; 50 kW</v>
      </c>
      <c r="D177" s="450" t="str">
        <f t="shared" si="68"/>
        <v>General Service 50 to 4,999 kW</v>
      </c>
      <c r="E177" s="450" t="str">
        <f t="shared" si="68"/>
        <v>Sentinel Lighting</v>
      </c>
      <c r="F177" s="450" t="str">
        <f t="shared" si="68"/>
        <v>Street Lighting</v>
      </c>
      <c r="G177" s="450" t="str">
        <f t="shared" si="68"/>
        <v xml:space="preserve">Unmetered Scattered Loads </v>
      </c>
      <c r="H177" s="450" t="str">
        <f t="shared" si="68"/>
        <v>Large Use</v>
      </c>
      <c r="I177" s="450" t="s">
        <v>265</v>
      </c>
      <c r="J177" s="450" t="str">
        <f t="shared" si="68"/>
        <v>Total</v>
      </c>
      <c r="K177" s="146"/>
      <c r="L177" s="146"/>
      <c r="M177" s="146"/>
      <c r="N177" s="146"/>
      <c r="O177" s="146"/>
    </row>
    <row r="178" spans="1:15" ht="13">
      <c r="A178" s="552" t="s">
        <v>129</v>
      </c>
      <c r="B178" s="553"/>
      <c r="C178" s="553"/>
      <c r="D178" s="553"/>
      <c r="E178" s="553"/>
      <c r="F178" s="553"/>
      <c r="G178" s="553"/>
      <c r="H178" s="553"/>
      <c r="I178" s="553"/>
      <c r="J178" s="554"/>
      <c r="K178" s="453"/>
      <c r="L178" s="453"/>
      <c r="M178" s="453"/>
      <c r="N178" s="453"/>
    </row>
    <row r="179" spans="1:15">
      <c r="A179" s="410" t="str">
        <f>A173</f>
        <v>2024 Bridge</v>
      </c>
      <c r="B179" s="455">
        <f>B173*B162/1000000</f>
        <v>150.96833142850218</v>
      </c>
      <c r="C179" s="455">
        <f t="shared" ref="C179:I180" si="69">C173*C162/1000000</f>
        <v>61.703353087783064</v>
      </c>
      <c r="D179" s="455">
        <f t="shared" si="69"/>
        <v>355.35643349238416</v>
      </c>
      <c r="E179" s="455">
        <f t="shared" si="69"/>
        <v>9.7803445703081013E-2</v>
      </c>
      <c r="F179" s="455">
        <f t="shared" si="69"/>
        <v>2.3641620488560204</v>
      </c>
      <c r="G179" s="455">
        <f t="shared" si="69"/>
        <v>0.70309719005807925</v>
      </c>
      <c r="H179" s="455">
        <f t="shared" si="69"/>
        <v>29.085391089999998</v>
      </c>
      <c r="I179" s="455">
        <f t="shared" si="69"/>
        <v>3.0848309517188857</v>
      </c>
      <c r="J179" s="455">
        <f>SUM(B179:I179)</f>
        <v>603.36340273500548</v>
      </c>
      <c r="K179" s="453"/>
      <c r="L179" s="453"/>
      <c r="M179" s="453"/>
      <c r="N179" s="453"/>
    </row>
    <row r="180" spans="1:15">
      <c r="A180" s="410" t="str">
        <f>A174</f>
        <v>2025 Test</v>
      </c>
      <c r="B180" s="455">
        <f>B174*B163/1000000</f>
        <v>152.77201441643192</v>
      </c>
      <c r="C180" s="455">
        <f t="shared" si="69"/>
        <v>62.007772252211097</v>
      </c>
      <c r="D180" s="455">
        <f t="shared" si="69"/>
        <v>353.07554063088293</v>
      </c>
      <c r="E180" s="455">
        <f t="shared" si="69"/>
        <v>9.5175635544518328E-2</v>
      </c>
      <c r="F180" s="455">
        <f t="shared" si="69"/>
        <v>2.3641620488560204</v>
      </c>
      <c r="G180" s="455">
        <f t="shared" si="69"/>
        <v>0.70326630078131858</v>
      </c>
      <c r="H180" s="455">
        <f t="shared" si="69"/>
        <v>29.085391089999998</v>
      </c>
      <c r="I180" s="455">
        <f t="shared" si="69"/>
        <v>3.0848309517188857</v>
      </c>
      <c r="J180" s="455">
        <f>SUM(B180:I180)</f>
        <v>603.18815332642669</v>
      </c>
      <c r="K180" s="453"/>
      <c r="L180" s="453"/>
      <c r="M180" s="453"/>
      <c r="N180" s="453"/>
    </row>
    <row r="182" spans="1:15" ht="13">
      <c r="B182" s="539" t="s">
        <v>276</v>
      </c>
      <c r="C182" s="539"/>
      <c r="D182" s="539"/>
      <c r="E182" s="539"/>
      <c r="F182" s="539"/>
      <c r="G182" s="539"/>
      <c r="H182" s="539"/>
      <c r="I182" s="497"/>
    </row>
    <row r="183" spans="1:15" ht="39">
      <c r="B183" s="456" t="str">
        <f>B177</f>
        <v xml:space="preserve">Residential </v>
      </c>
      <c r="C183" s="456" t="str">
        <f t="shared" ref="C183" si="70">C177</f>
        <v>General Service &lt; 50 kW</v>
      </c>
      <c r="D183" s="456" t="str">
        <f t="shared" ref="D183:I183" si="71">D177</f>
        <v>General Service 50 to 4,999 kW</v>
      </c>
      <c r="E183" s="456" t="str">
        <f t="shared" si="71"/>
        <v>Sentinel Lighting</v>
      </c>
      <c r="F183" s="456" t="str">
        <f t="shared" si="71"/>
        <v>Street Lighting</v>
      </c>
      <c r="G183" s="456" t="str">
        <f t="shared" si="71"/>
        <v xml:space="preserve">Unmetered Scattered Loads </v>
      </c>
      <c r="H183" s="456" t="str">
        <f t="shared" si="71"/>
        <v>Large Use</v>
      </c>
      <c r="I183" s="456" t="str">
        <f t="shared" si="71"/>
        <v>Wholesale Market Participant</v>
      </c>
      <c r="J183" s="453"/>
      <c r="K183" s="453"/>
      <c r="L183" s="453"/>
    </row>
    <row r="184" spans="1:15" ht="13">
      <c r="B184" s="557" t="s">
        <v>130</v>
      </c>
      <c r="C184" s="558"/>
      <c r="D184" s="558"/>
      <c r="E184" s="558"/>
      <c r="F184" s="558"/>
      <c r="G184" s="558"/>
      <c r="H184" s="558"/>
      <c r="I184" s="558"/>
      <c r="J184" s="453"/>
      <c r="K184" s="453"/>
      <c r="L184" s="453"/>
    </row>
    <row r="185" spans="1:15">
      <c r="B185" s="457">
        <f>'Rate Class Energy Model'!H33</f>
        <v>0.62234731658231002</v>
      </c>
      <c r="C185" s="457">
        <f>'Rate Class Energy Model'!I33</f>
        <v>0.62234731658231002</v>
      </c>
      <c r="D185" s="457">
        <f>'Rate Class Energy Model'!J33</f>
        <v>0.24469463316462003</v>
      </c>
      <c r="E185" s="457">
        <f>'Rate Class Energy Model'!K33</f>
        <v>0</v>
      </c>
      <c r="F185" s="457">
        <f>'Rate Class Energy Model'!L33</f>
        <v>0</v>
      </c>
      <c r="G185" s="457">
        <f>'Rate Class Energy Model'!M33</f>
        <v>0</v>
      </c>
      <c r="H185" s="457">
        <f>'Rate Class Energy Model'!N33</f>
        <v>0</v>
      </c>
      <c r="I185" s="457">
        <f>'Rate Class Energy Model'!O33</f>
        <v>0</v>
      </c>
      <c r="J185" s="453"/>
      <c r="K185" s="453"/>
      <c r="L185" s="453"/>
    </row>
    <row r="186" spans="1:15">
      <c r="B186" s="177"/>
      <c r="C186" s="177"/>
      <c r="D186" s="177"/>
      <c r="E186" s="177"/>
      <c r="F186" s="177"/>
    </row>
    <row r="187" spans="1:15" s="146" customFormat="1"/>
    <row r="188" spans="1:15" s="453" customFormat="1"/>
    <row r="189" spans="1:15" ht="13">
      <c r="A189" s="539" t="s">
        <v>277</v>
      </c>
      <c r="B189" s="539"/>
      <c r="C189" s="539"/>
      <c r="D189" s="539"/>
      <c r="E189" s="539"/>
      <c r="F189" s="539"/>
      <c r="G189" s="539"/>
      <c r="H189" s="539"/>
      <c r="I189" s="539"/>
      <c r="J189" s="539"/>
      <c r="K189" s="539"/>
      <c r="L189" s="539"/>
      <c r="M189" s="539"/>
      <c r="N189" s="539"/>
      <c r="O189" s="155"/>
    </row>
    <row r="190" spans="1:15" ht="39">
      <c r="A190" s="405" t="s">
        <v>67</v>
      </c>
      <c r="B190" s="406" t="str">
        <f t="shared" ref="B190:I190" si="72">B183</f>
        <v xml:space="preserve">Residential </v>
      </c>
      <c r="C190" s="406" t="str">
        <f t="shared" si="72"/>
        <v>General Service &lt; 50 kW</v>
      </c>
      <c r="D190" s="406" t="str">
        <f t="shared" si="72"/>
        <v>General Service 50 to 4,999 kW</v>
      </c>
      <c r="E190" s="406" t="str">
        <f t="shared" si="72"/>
        <v>Sentinel Lighting</v>
      </c>
      <c r="F190" s="406" t="str">
        <f t="shared" si="72"/>
        <v>Street Lighting</v>
      </c>
      <c r="G190" s="406" t="str">
        <f t="shared" si="72"/>
        <v xml:space="preserve">Unmetered Scattered Loads </v>
      </c>
      <c r="H190" s="406" t="str">
        <f t="shared" si="72"/>
        <v>Large Use</v>
      </c>
      <c r="I190" s="406" t="str">
        <f t="shared" si="72"/>
        <v>Wholesale Market Participant</v>
      </c>
      <c r="J190" s="406" t="str">
        <f>J177</f>
        <v>Total</v>
      </c>
      <c r="K190" s="453"/>
      <c r="L190" s="453"/>
      <c r="M190" s="453"/>
      <c r="N190" s="453"/>
    </row>
    <row r="191" spans="1:15" ht="13">
      <c r="A191" s="552" t="s">
        <v>131</v>
      </c>
      <c r="B191" s="553"/>
      <c r="C191" s="553"/>
      <c r="D191" s="553"/>
      <c r="E191" s="553"/>
      <c r="F191" s="553"/>
      <c r="G191" s="553"/>
      <c r="H191" s="553"/>
      <c r="I191" s="553"/>
      <c r="J191" s="554"/>
      <c r="K191" s="453"/>
      <c r="L191" s="453"/>
      <c r="M191" s="453"/>
      <c r="N191" s="453"/>
    </row>
    <row r="192" spans="1:15">
      <c r="A192" s="410" t="str">
        <f t="shared" ref="A192:H193" si="73">A179</f>
        <v>2024 Bridge</v>
      </c>
      <c r="B192" s="455">
        <f t="shared" si="73"/>
        <v>150.96833142850218</v>
      </c>
      <c r="C192" s="455">
        <f t="shared" si="73"/>
        <v>61.703353087783064</v>
      </c>
      <c r="D192" s="455">
        <f t="shared" si="73"/>
        <v>355.35643349238416</v>
      </c>
      <c r="E192" s="455">
        <f t="shared" si="73"/>
        <v>9.7803445703081013E-2</v>
      </c>
      <c r="F192" s="455">
        <f t="shared" si="73"/>
        <v>2.3641620488560204</v>
      </c>
      <c r="G192" s="455">
        <f t="shared" si="73"/>
        <v>0.70309719005807925</v>
      </c>
      <c r="H192" s="455">
        <f t="shared" si="73"/>
        <v>29.085391089999998</v>
      </c>
      <c r="I192" s="455">
        <f t="shared" ref="I192" si="74">I179</f>
        <v>3.0848309517188857</v>
      </c>
      <c r="J192" s="455">
        <f>SUM(B192:H192)</f>
        <v>600.27857178328657</v>
      </c>
      <c r="K192" s="453"/>
      <c r="L192" s="453"/>
      <c r="M192" s="453"/>
      <c r="N192" s="453"/>
    </row>
    <row r="193" spans="1:14">
      <c r="A193" s="410" t="str">
        <f t="shared" si="73"/>
        <v>2025 Test</v>
      </c>
      <c r="B193" s="455">
        <f t="shared" si="73"/>
        <v>152.77201441643192</v>
      </c>
      <c r="C193" s="455">
        <f t="shared" si="73"/>
        <v>62.007772252211097</v>
      </c>
      <c r="D193" s="455">
        <f t="shared" si="73"/>
        <v>353.07554063088293</v>
      </c>
      <c r="E193" s="455">
        <f t="shared" si="73"/>
        <v>9.5175635544518328E-2</v>
      </c>
      <c r="F193" s="455">
        <f t="shared" si="73"/>
        <v>2.3641620488560204</v>
      </c>
      <c r="G193" s="455">
        <f t="shared" si="73"/>
        <v>0.70326630078131858</v>
      </c>
      <c r="H193" s="455">
        <f t="shared" si="73"/>
        <v>29.085391089999998</v>
      </c>
      <c r="I193" s="455">
        <f t="shared" ref="I193" si="75">I180</f>
        <v>3.0848309517188857</v>
      </c>
      <c r="J193" s="455">
        <f>SUM(B193:H193)</f>
        <v>600.10332237470777</v>
      </c>
      <c r="K193" s="453"/>
      <c r="L193" s="453"/>
      <c r="M193" s="453"/>
      <c r="N193" s="453"/>
    </row>
    <row r="194" spans="1:14" ht="13">
      <c r="A194" s="552" t="s">
        <v>132</v>
      </c>
      <c r="B194" s="553"/>
      <c r="C194" s="553"/>
      <c r="D194" s="553"/>
      <c r="E194" s="553"/>
      <c r="F194" s="553"/>
      <c r="G194" s="553"/>
      <c r="H194" s="553"/>
      <c r="I194" s="553"/>
      <c r="J194" s="554"/>
      <c r="K194" s="453"/>
      <c r="L194" s="453"/>
      <c r="M194" s="453"/>
      <c r="N194" s="453"/>
    </row>
    <row r="195" spans="1:14">
      <c r="A195" s="424" t="str">
        <f>A173</f>
        <v>2024 Bridge</v>
      </c>
      <c r="B195" s="458">
        <f>'Rate Class Energy Model'!H38/1000000</f>
        <v>1.5043542274455179</v>
      </c>
      <c r="C195" s="458">
        <f>'Rate Class Energy Model'!I38/1000000</f>
        <v>0.61485544144820015</v>
      </c>
      <c r="D195" s="458">
        <f>'Rate Class Energy Model'!J38/1000000</f>
        <v>1.3922590868041282</v>
      </c>
      <c r="E195" s="458">
        <f>'Rate Class Energy Model'!K38/1000000</f>
        <v>0</v>
      </c>
      <c r="F195" s="458">
        <f>'Rate Class Energy Model'!L38/1000000</f>
        <v>0</v>
      </c>
      <c r="G195" s="458">
        <f>'Rate Class Energy Model'!M38/1000000</f>
        <v>0</v>
      </c>
      <c r="H195" s="458">
        <f>'Rate Class Energy Model'!N38/1000000</f>
        <v>0</v>
      </c>
      <c r="I195" s="458">
        <f>'Rate Class Energy Model'!O38/1000000</f>
        <v>0</v>
      </c>
      <c r="J195" s="458">
        <f>SUM(B195:I195)</f>
        <v>3.5114687556978463</v>
      </c>
      <c r="K195" s="453"/>
      <c r="L195" s="453"/>
      <c r="M195" s="453"/>
      <c r="N195" s="453"/>
    </row>
    <row r="196" spans="1:14">
      <c r="A196" s="424" t="str">
        <f>A174</f>
        <v>2025 Test</v>
      </c>
      <c r="B196" s="458">
        <f>'Rate Class Energy Model'!H39/1000000</f>
        <v>0.97582011881786213</v>
      </c>
      <c r="C196" s="458">
        <f>'Rate Class Energy Model'!I39/1000000</f>
        <v>0.39607013050078216</v>
      </c>
      <c r="D196" s="458">
        <f>'Rate Class Energy Model'!J39/1000000</f>
        <v>0.88671737478442492</v>
      </c>
      <c r="E196" s="458">
        <f>'Rate Class Energy Model'!K39/1000000</f>
        <v>0</v>
      </c>
      <c r="F196" s="458">
        <f>'Rate Class Energy Model'!L39/1000000</f>
        <v>0</v>
      </c>
      <c r="G196" s="458">
        <f>'Rate Class Energy Model'!M39/1000000</f>
        <v>0</v>
      </c>
      <c r="H196" s="458">
        <f>'Rate Class Energy Model'!N39/1000000</f>
        <v>0</v>
      </c>
      <c r="I196" s="458">
        <f>'Rate Class Energy Model'!O39/1000000</f>
        <v>0</v>
      </c>
      <c r="J196" s="458">
        <f>SUM(B196:I196)</f>
        <v>2.2586076241030693</v>
      </c>
      <c r="K196" s="453"/>
      <c r="L196" s="453"/>
      <c r="M196" s="453"/>
      <c r="N196" s="453"/>
    </row>
    <row r="197" spans="1:14" ht="13">
      <c r="A197" s="552" t="s">
        <v>133</v>
      </c>
      <c r="B197" s="553"/>
      <c r="C197" s="553"/>
      <c r="D197" s="553"/>
      <c r="E197" s="553"/>
      <c r="F197" s="553"/>
      <c r="G197" s="553"/>
      <c r="H197" s="553"/>
      <c r="I197" s="553"/>
      <c r="J197" s="554"/>
      <c r="K197" s="453"/>
      <c r="L197" s="453"/>
      <c r="M197" s="453"/>
      <c r="N197" s="453"/>
    </row>
    <row r="198" spans="1:14">
      <c r="A198" s="410" t="str">
        <f>A192</f>
        <v>2024 Bridge</v>
      </c>
      <c r="B198" s="459">
        <f>B192+B195</f>
        <v>152.47268565594771</v>
      </c>
      <c r="C198" s="459">
        <f t="shared" ref="C198:H199" si="76">C192+C195</f>
        <v>62.318208529231264</v>
      </c>
      <c r="D198" s="459">
        <f t="shared" si="76"/>
        <v>356.74869257918829</v>
      </c>
      <c r="E198" s="459">
        <f t="shared" si="76"/>
        <v>9.7803445703081013E-2</v>
      </c>
      <c r="F198" s="459">
        <f t="shared" si="76"/>
        <v>2.3641620488560204</v>
      </c>
      <c r="G198" s="459">
        <f t="shared" si="76"/>
        <v>0.70309719005807925</v>
      </c>
      <c r="H198" s="459">
        <f t="shared" si="76"/>
        <v>29.085391089999998</v>
      </c>
      <c r="I198" s="459">
        <f t="shared" ref="I198" si="77">I192+I195</f>
        <v>3.0848309517188857</v>
      </c>
      <c r="J198" s="458">
        <f>SUM(B198:H198)</f>
        <v>603.7900405389845</v>
      </c>
      <c r="K198" s="460"/>
      <c r="L198" s="453"/>
      <c r="M198" s="453"/>
      <c r="N198" s="453"/>
    </row>
    <row r="199" spans="1:14">
      <c r="A199" s="410" t="str">
        <f>A193</f>
        <v>2025 Test</v>
      </c>
      <c r="B199" s="459">
        <f>B193+B196</f>
        <v>153.74783453524978</v>
      </c>
      <c r="C199" s="459">
        <f t="shared" si="76"/>
        <v>62.403842382711879</v>
      </c>
      <c r="D199" s="459">
        <f t="shared" si="76"/>
        <v>353.96225800566737</v>
      </c>
      <c r="E199" s="459">
        <f t="shared" si="76"/>
        <v>9.5175635544518328E-2</v>
      </c>
      <c r="F199" s="459">
        <f t="shared" si="76"/>
        <v>2.3641620488560204</v>
      </c>
      <c r="G199" s="459">
        <f t="shared" si="76"/>
        <v>0.70326630078131858</v>
      </c>
      <c r="H199" s="459">
        <f t="shared" si="76"/>
        <v>29.085391089999998</v>
      </c>
      <c r="I199" s="459">
        <f t="shared" ref="I199" si="78">I193+I196</f>
        <v>3.0848309517188857</v>
      </c>
      <c r="J199" s="458">
        <f>SUM(B199:H199)</f>
        <v>602.36192999881087</v>
      </c>
      <c r="K199" s="460"/>
      <c r="L199" s="453"/>
      <c r="M199" s="453"/>
      <c r="N199" s="453"/>
    </row>
    <row r="200" spans="1:14">
      <c r="A200" s="162"/>
      <c r="B200" s="179"/>
      <c r="C200" s="179"/>
      <c r="D200" s="179"/>
      <c r="E200" s="179"/>
      <c r="F200" s="179"/>
      <c r="G200" s="179"/>
      <c r="H200" s="179"/>
      <c r="I200" s="179"/>
      <c r="J200" s="179"/>
      <c r="K200" s="460"/>
      <c r="L200" s="453"/>
      <c r="M200" s="453"/>
      <c r="N200" s="453"/>
    </row>
    <row r="201" spans="1:14">
      <c r="A201" s="162"/>
      <c r="B201" s="174"/>
      <c r="C201" s="174"/>
      <c r="D201" s="174"/>
      <c r="E201" s="174"/>
    </row>
    <row r="202" spans="1:14" ht="13" customHeight="1">
      <c r="A202" s="540" t="s">
        <v>278</v>
      </c>
      <c r="B202" s="540"/>
      <c r="C202" s="540"/>
      <c r="D202" s="540"/>
      <c r="E202" s="540"/>
      <c r="F202" s="453"/>
      <c r="G202" s="453"/>
      <c r="H202" s="453"/>
      <c r="I202" s="453"/>
      <c r="J202" s="453"/>
    </row>
    <row r="203" spans="1:14" ht="39">
      <c r="A203" s="405" t="s">
        <v>67</v>
      </c>
      <c r="B203" s="406" t="str">
        <f>D190</f>
        <v>General Service 50 to 4,999 kW</v>
      </c>
      <c r="C203" s="406" t="str">
        <f>E190</f>
        <v>Sentinel Lighting</v>
      </c>
      <c r="D203" s="406" t="str">
        <f>F190</f>
        <v>Street Lighting</v>
      </c>
      <c r="E203" s="406" t="str">
        <f>H190</f>
        <v>Large Use</v>
      </c>
      <c r="F203" s="406" t="str">
        <f>I190</f>
        <v>Wholesale Market Participant</v>
      </c>
      <c r="G203" s="453"/>
      <c r="H203" s="453"/>
      <c r="I203" s="453"/>
    </row>
    <row r="204" spans="1:14" ht="13">
      <c r="A204" s="552" t="s">
        <v>134</v>
      </c>
      <c r="B204" s="553"/>
      <c r="C204" s="553"/>
      <c r="D204" s="553"/>
      <c r="E204" s="554"/>
      <c r="F204" s="453"/>
      <c r="G204" s="453"/>
      <c r="H204" s="453"/>
      <c r="I204" s="453"/>
    </row>
    <row r="205" spans="1:14">
      <c r="A205" s="410">
        <f>A147</f>
        <v>2014</v>
      </c>
      <c r="B205" s="461">
        <f>'Rate Class Load Model'!B16</f>
        <v>2.5674235122051781E-3</v>
      </c>
      <c r="C205" s="461">
        <f>'Rate Class Load Model'!C16</f>
        <v>2.7745760707175524E-3</v>
      </c>
      <c r="D205" s="461">
        <f>'Rate Class Load Model'!D16</f>
        <v>2.5403494726500961E-3</v>
      </c>
      <c r="E205" s="461">
        <f>'Rate Class Load Model'!E16</f>
        <v>1.55300716833242E-3</v>
      </c>
      <c r="F205" s="461">
        <f>'Rate Class Load Model'!F16</f>
        <v>1.769521564419623E-3</v>
      </c>
      <c r="G205" s="453"/>
      <c r="H205" s="453"/>
      <c r="I205" s="453"/>
    </row>
    <row r="206" spans="1:14">
      <c r="A206" s="410">
        <f t="shared" ref="A206:A214" si="79">A148</f>
        <v>2015</v>
      </c>
      <c r="B206" s="461">
        <f>'Rate Class Load Model'!B17</f>
        <v>2.5610666893047325E-3</v>
      </c>
      <c r="C206" s="461">
        <f>'Rate Class Load Model'!C17</f>
        <v>2.7777898772751801E-3</v>
      </c>
      <c r="D206" s="461">
        <f>'Rate Class Load Model'!D17</f>
        <v>2.5776437338411607E-3</v>
      </c>
      <c r="E206" s="461">
        <f>'Rate Class Load Model'!E17</f>
        <v>1.5884967413484908E-3</v>
      </c>
      <c r="F206" s="461">
        <f>'Rate Class Load Model'!F17</f>
        <v>1.7523917812060858E-3</v>
      </c>
      <c r="G206" s="453"/>
      <c r="H206" s="453"/>
      <c r="I206" s="453"/>
    </row>
    <row r="207" spans="1:14">
      <c r="A207" s="410">
        <f t="shared" si="79"/>
        <v>2016</v>
      </c>
      <c r="B207" s="461">
        <f>'Rate Class Load Model'!B18</f>
        <v>2.4416409553952405E-3</v>
      </c>
      <c r="C207" s="461">
        <f>'Rate Class Load Model'!C18</f>
        <v>2.7785886409719771E-3</v>
      </c>
      <c r="D207" s="461">
        <f>'Rate Class Load Model'!D18</f>
        <v>2.5736368980905783E-3</v>
      </c>
      <c r="E207" s="461">
        <f>'Rate Class Load Model'!E18</f>
        <v>1.5425966451283917E-3</v>
      </c>
      <c r="F207" s="461">
        <f>'Rate Class Load Model'!F18</f>
        <v>1.8519060345818612E-3</v>
      </c>
      <c r="G207" s="453"/>
      <c r="H207" s="453"/>
      <c r="I207" s="453"/>
    </row>
    <row r="208" spans="1:14">
      <c r="A208" s="410">
        <f t="shared" si="79"/>
        <v>2017</v>
      </c>
      <c r="B208" s="461">
        <f>'Rate Class Load Model'!B19</f>
        <v>2.4474015543467184E-3</v>
      </c>
      <c r="C208" s="461">
        <f>'Rate Class Load Model'!C19</f>
        <v>2.7805254776073858E-3</v>
      </c>
      <c r="D208" s="461">
        <f>'Rate Class Load Model'!D19</f>
        <v>2.3657614213209582E-3</v>
      </c>
      <c r="E208" s="461">
        <f>'Rate Class Load Model'!E19</f>
        <v>1.5101377303466763E-3</v>
      </c>
      <c r="F208" s="461">
        <f>'Rate Class Load Model'!F19</f>
        <v>1.8229811160462588E-3</v>
      </c>
      <c r="G208" s="453"/>
      <c r="H208" s="453"/>
      <c r="I208" s="453"/>
    </row>
    <row r="209" spans="1:12">
      <c r="A209" s="410">
        <f t="shared" si="79"/>
        <v>2018</v>
      </c>
      <c r="B209" s="461">
        <f>'Rate Class Load Model'!B20</f>
        <v>2.4764306665896844E-3</v>
      </c>
      <c r="C209" s="461">
        <f>'Rate Class Load Model'!C20</f>
        <v>2.7763412177794714E-3</v>
      </c>
      <c r="D209" s="461">
        <f>'Rate Class Load Model'!D20</f>
        <v>2.4594893416756119E-3</v>
      </c>
      <c r="E209" s="461">
        <f>'Rate Class Load Model'!E20</f>
        <v>1.6191632540890509E-3</v>
      </c>
      <c r="F209" s="461">
        <f>'Rate Class Load Model'!F20</f>
        <v>1.0661567006407547E-2</v>
      </c>
      <c r="G209" s="453"/>
      <c r="H209" s="453"/>
      <c r="I209" s="453"/>
    </row>
    <row r="210" spans="1:12">
      <c r="A210" s="410">
        <f t="shared" si="79"/>
        <v>2019</v>
      </c>
      <c r="B210" s="461">
        <f>'Rate Class Load Model'!B21</f>
        <v>2.4807651788723312E-3</v>
      </c>
      <c r="C210" s="461">
        <f>'Rate Class Load Model'!C21</f>
        <v>2.7798785847147557E-3</v>
      </c>
      <c r="D210" s="461">
        <f>'Rate Class Load Model'!D21</f>
        <v>2.6852389991594279E-3</v>
      </c>
      <c r="E210" s="461">
        <f>'Rate Class Load Model'!E21</f>
        <v>1.5111148723387982E-3</v>
      </c>
      <c r="F210" s="461">
        <f>'Rate Class Load Model'!F21</f>
        <v>1.4566296145775297E-2</v>
      </c>
      <c r="G210" s="453"/>
      <c r="H210" s="453"/>
      <c r="I210" s="453"/>
    </row>
    <row r="211" spans="1:12">
      <c r="A211" s="410">
        <f t="shared" si="79"/>
        <v>2020</v>
      </c>
      <c r="B211" s="461">
        <f>'Rate Class Load Model'!B22</f>
        <v>2.5338995566914599E-3</v>
      </c>
      <c r="C211" s="461">
        <f>'Rate Class Load Model'!C22</f>
        <v>2.7777275436094498E-3</v>
      </c>
      <c r="D211" s="461">
        <f>'Rate Class Load Model'!D22</f>
        <v>2.6645278290960252E-3</v>
      </c>
      <c r="E211" s="461">
        <f>'Rate Class Load Model'!E22</f>
        <v>1.4991002070999884E-3</v>
      </c>
      <c r="F211" s="461">
        <f>'Rate Class Load Model'!F22</f>
        <v>8.5324485497451086E-3</v>
      </c>
      <c r="G211" s="453"/>
      <c r="H211" s="453"/>
      <c r="I211" s="453"/>
    </row>
    <row r="212" spans="1:12">
      <c r="A212" s="410">
        <f t="shared" si="79"/>
        <v>2021</v>
      </c>
      <c r="B212" s="461">
        <f>'Rate Class Load Model'!B23</f>
        <v>2.4970913067899952E-3</v>
      </c>
      <c r="C212" s="461">
        <f>'Rate Class Load Model'!C23</f>
        <v>2.7839268110402366E-3</v>
      </c>
      <c r="D212" s="461">
        <f>'Rate Class Load Model'!D23</f>
        <v>2.6733983498890444E-3</v>
      </c>
      <c r="E212" s="461">
        <f>'Rate Class Load Model'!E23</f>
        <v>1.4766402169085339E-3</v>
      </c>
      <c r="F212" s="461">
        <f>'Rate Class Load Model'!F23</f>
        <v>8.9178706805861391E-3</v>
      </c>
      <c r="G212" s="453"/>
      <c r="H212" s="453"/>
      <c r="I212" s="453"/>
    </row>
    <row r="213" spans="1:12">
      <c r="A213" s="410">
        <f t="shared" si="79"/>
        <v>2022</v>
      </c>
      <c r="B213" s="461">
        <f>'Rate Class Load Model'!B24</f>
        <v>2.4233140117116973E-3</v>
      </c>
      <c r="C213" s="461">
        <f>'Rate Class Load Model'!C24</f>
        <v>2.7777420415685374E-3</v>
      </c>
      <c r="D213" s="461">
        <f>'Rate Class Load Model'!D24</f>
        <v>2.452703735382822E-3</v>
      </c>
      <c r="E213" s="461">
        <f>'Rate Class Load Model'!E24</f>
        <v>1.5002308429100356E-3</v>
      </c>
      <c r="F213" s="461">
        <f>'Rate Class Load Model'!F24</f>
        <v>3.1173443385291875E-3</v>
      </c>
      <c r="G213" s="453"/>
      <c r="H213" s="453"/>
      <c r="I213" s="453"/>
    </row>
    <row r="214" spans="1:12">
      <c r="A214" s="410">
        <f t="shared" si="79"/>
        <v>2023</v>
      </c>
      <c r="B214" s="461">
        <f>'Rate Class Load Model'!B25</f>
        <v>2.4507815147135161E-3</v>
      </c>
      <c r="C214" s="461">
        <f>'Rate Class Load Model'!C25</f>
        <v>2.7777777777777779E-3</v>
      </c>
      <c r="D214" s="461">
        <f>'Rate Class Load Model'!D25</f>
        <v>2.4318764455177749E-3</v>
      </c>
      <c r="E214" s="461">
        <f>'Rate Class Load Model'!E25</f>
        <v>1.4784741888784416E-3</v>
      </c>
      <c r="F214" s="461">
        <f>'Rate Class Load Model'!F25</f>
        <v>3.2495459741203655E-3</v>
      </c>
      <c r="G214" s="453"/>
      <c r="H214" s="453"/>
      <c r="I214" s="453"/>
    </row>
    <row r="215" spans="1:12">
      <c r="A215" s="462"/>
      <c r="B215" s="463"/>
      <c r="C215" s="463"/>
      <c r="D215" s="463"/>
      <c r="E215" s="464"/>
      <c r="F215" s="453"/>
      <c r="G215" s="453"/>
      <c r="H215" s="453"/>
      <c r="I215" s="453"/>
    </row>
    <row r="216" spans="1:12" ht="13">
      <c r="A216" s="414" t="s">
        <v>10</v>
      </c>
      <c r="B216" s="465">
        <f>'Rate Class Load Model'!B29</f>
        <v>2.4879814946620555E-3</v>
      </c>
      <c r="C216" s="465">
        <f>'Rate Class Load Model'!C29</f>
        <v>2.7784874043062326E-3</v>
      </c>
      <c r="D216" s="465">
        <f>'Rate Class Load Model'!D29</f>
        <v>2.5424626226623502E-3</v>
      </c>
      <c r="E216" s="465">
        <f>'Rate Class Load Model'!E29</f>
        <v>1.4931120656271595E-3</v>
      </c>
      <c r="F216" s="465">
        <f>'Rate Class Load Model'!F29</f>
        <v>5.624187319141747E-3</v>
      </c>
      <c r="G216" s="453"/>
      <c r="H216" s="453"/>
      <c r="I216" s="453"/>
    </row>
    <row r="218" spans="1:12" ht="13">
      <c r="A218" s="530" t="s">
        <v>279</v>
      </c>
      <c r="B218" s="530"/>
      <c r="C218" s="530"/>
      <c r="D218" s="530"/>
      <c r="E218" s="530"/>
      <c r="F218" s="530"/>
      <c r="G218" s="453"/>
      <c r="H218" s="453"/>
      <c r="I218" s="453"/>
      <c r="J218" s="453"/>
      <c r="K218" s="453"/>
    </row>
    <row r="219" spans="1:12" ht="39">
      <c r="A219" s="405" t="s">
        <v>67</v>
      </c>
      <c r="B219" s="406" t="str">
        <f>B203</f>
        <v>General Service 50 to 4,999 kW</v>
      </c>
      <c r="C219" s="406" t="str">
        <f>C203</f>
        <v>Sentinel Lighting</v>
      </c>
      <c r="D219" s="406" t="str">
        <f>D203</f>
        <v>Street Lighting</v>
      </c>
      <c r="E219" s="406" t="str">
        <f>E203</f>
        <v>Large Use</v>
      </c>
      <c r="F219" s="406" t="str">
        <f>F203</f>
        <v>Wholesale Market Participant</v>
      </c>
      <c r="G219" s="406" t="s">
        <v>8</v>
      </c>
      <c r="H219" s="453"/>
      <c r="I219" s="453"/>
      <c r="J219" s="453"/>
      <c r="K219" s="453"/>
      <c r="L219" s="453"/>
    </row>
    <row r="220" spans="1:12" ht="13">
      <c r="A220" s="552" t="s">
        <v>135</v>
      </c>
      <c r="B220" s="553"/>
      <c r="C220" s="553"/>
      <c r="D220" s="553"/>
      <c r="E220" s="553"/>
      <c r="F220" s="554"/>
      <c r="G220" s="453"/>
      <c r="H220" s="453"/>
      <c r="I220" s="453"/>
      <c r="J220" s="453"/>
      <c r="K220" s="453"/>
    </row>
    <row r="221" spans="1:12">
      <c r="A221" s="410" t="str">
        <f>A198</f>
        <v>2024 Bridge</v>
      </c>
      <c r="B221" s="423">
        <f>'Rate Class Load Model'!B12</f>
        <v>887584.14538190304</v>
      </c>
      <c r="C221" s="423">
        <f>'Rate Class Load Model'!C12</f>
        <v>271.74564198375913</v>
      </c>
      <c r="D221" s="423">
        <f>'Rate Class Load Model'!D12</f>
        <v>6010.7936431332728</v>
      </c>
      <c r="E221" s="423">
        <f>'Rate Class Load Model'!E12</f>
        <v>43427.74836996368</v>
      </c>
      <c r="F221" s="423">
        <f>'Rate Class Load Model'!F12</f>
        <v>17349.667120353322</v>
      </c>
      <c r="G221" s="423">
        <f>SUM(C221:F221)</f>
        <v>67059.954775434031</v>
      </c>
      <c r="H221" s="453"/>
      <c r="I221" s="453"/>
      <c r="J221" s="453"/>
      <c r="K221" s="453"/>
    </row>
    <row r="222" spans="1:12">
      <c r="A222" s="410" t="str">
        <f>A199</f>
        <v>2025 Test</v>
      </c>
      <c r="B222" s="423">
        <f>'Rate Class Load Model'!B13</f>
        <v>880651.54772689636</v>
      </c>
      <c r="C222" s="423">
        <f>'Rate Class Load Model'!C13</f>
        <v>264.44430455728474</v>
      </c>
      <c r="D222" s="423">
        <f>'Rate Class Load Model'!D13</f>
        <v>6010.7936431332728</v>
      </c>
      <c r="E222" s="423">
        <f>'Rate Class Load Model'!E13</f>
        <v>43427.74836996368</v>
      </c>
      <c r="F222" s="423">
        <f>'Rate Class Load Model'!F13</f>
        <v>17349.667120353322</v>
      </c>
      <c r="G222" s="423">
        <f>SUM(C222:F222)</f>
        <v>67052.653438007561</v>
      </c>
      <c r="H222" s="453"/>
      <c r="I222" s="453"/>
      <c r="J222" s="453"/>
      <c r="K222" s="453"/>
    </row>
    <row r="223" spans="1:12" ht="13">
      <c r="A223" s="396"/>
      <c r="B223" s="180"/>
      <c r="C223" s="180"/>
      <c r="D223" s="180"/>
      <c r="E223" s="180"/>
      <c r="F223" s="180"/>
    </row>
    <row r="225" spans="1:26" ht="13">
      <c r="A225" s="155" t="s">
        <v>280</v>
      </c>
      <c r="R225" s="155"/>
      <c r="S225" s="155"/>
      <c r="T225" s="155"/>
      <c r="U225" s="155"/>
      <c r="V225" s="155"/>
      <c r="W225" s="155"/>
      <c r="X225" s="155"/>
      <c r="Y225" s="155"/>
      <c r="Z225" s="155"/>
    </row>
    <row r="226" spans="1:26" ht="39">
      <c r="A226" s="406"/>
      <c r="B226" s="406" t="s">
        <v>301</v>
      </c>
      <c r="C226" s="406" t="s">
        <v>302</v>
      </c>
      <c r="D226" s="406" t="s">
        <v>52</v>
      </c>
      <c r="E226" s="406" t="s">
        <v>54</v>
      </c>
      <c r="F226" s="406" t="s">
        <v>57</v>
      </c>
      <c r="G226" s="406" t="s">
        <v>170</v>
      </c>
      <c r="H226" s="406" t="s">
        <v>70</v>
      </c>
      <c r="I226" s="406" t="s">
        <v>71</v>
      </c>
      <c r="J226" s="406" t="s">
        <v>72</v>
      </c>
      <c r="K226" s="406" t="s">
        <v>303</v>
      </c>
      <c r="L226" s="406" t="s">
        <v>304</v>
      </c>
      <c r="M226" s="406" t="s">
        <v>305</v>
      </c>
      <c r="N226" s="453"/>
    </row>
    <row r="227" spans="1:26" ht="13">
      <c r="A227" s="552" t="s">
        <v>5</v>
      </c>
      <c r="B227" s="553"/>
      <c r="C227" s="553"/>
      <c r="D227" s="553"/>
      <c r="E227" s="553"/>
      <c r="F227" s="553"/>
      <c r="G227" s="553"/>
      <c r="H227" s="553"/>
      <c r="I227" s="553"/>
      <c r="J227" s="553"/>
      <c r="K227" s="554"/>
      <c r="L227" s="453"/>
    </row>
    <row r="228" spans="1:26">
      <c r="A228" s="410" t="s">
        <v>43</v>
      </c>
      <c r="B228" s="425"/>
      <c r="C228" s="425">
        <f>'Load Forecast Summary'!C4</f>
        <v>624159352.36889601</v>
      </c>
      <c r="D228" s="425">
        <f>'Load Forecast Summary'!D4</f>
        <v>624543694.89777017</v>
      </c>
      <c r="E228" s="425">
        <f>'Load Forecast Summary'!E4</f>
        <v>607172997.99343801</v>
      </c>
      <c r="F228" s="425">
        <f>'Load Forecast Summary'!F4</f>
        <v>633220675.30431294</v>
      </c>
      <c r="G228" s="425">
        <f>'Load Forecast Summary'!G4</f>
        <v>626711581.68187904</v>
      </c>
      <c r="H228" s="425">
        <f>'Load Forecast Summary'!H4</f>
        <v>604483596.54768991</v>
      </c>
      <c r="I228" s="425">
        <f>'Load Forecast Summary'!I4</f>
        <v>610737931.91403091</v>
      </c>
      <c r="J228" s="425">
        <f>'Load Forecast Summary'!J4</f>
        <v>624627795.36230266</v>
      </c>
      <c r="K228" s="425">
        <f>'Load Forecast Summary'!K4</f>
        <v>622407594.308496</v>
      </c>
      <c r="L228" s="425"/>
      <c r="M228" s="425"/>
    </row>
    <row r="229" spans="1:26" ht="12.75" customHeight="1">
      <c r="A229" s="424" t="s">
        <v>136</v>
      </c>
      <c r="B229" s="504"/>
      <c r="C229" s="425">
        <f>'Load Forecast Summary'!C5</f>
        <v>620652686.75390017</v>
      </c>
      <c r="D229" s="425">
        <f>'Load Forecast Summary'!D5</f>
        <v>626030371.03278196</v>
      </c>
      <c r="E229" s="425">
        <f>'Load Forecast Summary'!E5</f>
        <v>618123675.20686507</v>
      </c>
      <c r="F229" s="425">
        <f>'Load Forecast Summary'!F5</f>
        <v>628373960.93887949</v>
      </c>
      <c r="G229" s="425">
        <f>'Load Forecast Summary'!G5</f>
        <v>622991158.95097506</v>
      </c>
      <c r="H229" s="425">
        <f>'Load Forecast Summary'!H5</f>
        <v>601329176.08900738</v>
      </c>
      <c r="I229" s="425">
        <f>'Load Forecast Summary'!I5</f>
        <v>624451396.36743033</v>
      </c>
      <c r="J229" s="425">
        <f>'Load Forecast Summary'!J5</f>
        <v>621732226.16426349</v>
      </c>
      <c r="K229" s="425">
        <f>'Load Forecast Summary'!K5</f>
        <v>612959003.67639446</v>
      </c>
      <c r="L229" s="425">
        <f>'Load Forecast Summary'!L5</f>
        <v>623479098.30101109</v>
      </c>
      <c r="M229" s="425">
        <f>'Load Forecast Summary'!M5</f>
        <v>617254923.52254438</v>
      </c>
    </row>
    <row r="230" spans="1:26" ht="25">
      <c r="A230" s="424" t="s">
        <v>137</v>
      </c>
      <c r="B230" s="466"/>
      <c r="C230" s="466">
        <f>(C229-C228)/C228</f>
        <v>-5.6182216956084281E-3</v>
      </c>
      <c r="D230" s="466">
        <f t="shared" ref="D230:K230" si="80">(D229-D228)/D228</f>
        <v>2.3804197322897353E-3</v>
      </c>
      <c r="E230" s="466">
        <f t="shared" si="80"/>
        <v>1.8035514177370277E-2</v>
      </c>
      <c r="F230" s="466">
        <f t="shared" si="80"/>
        <v>-7.6540684068855183E-3</v>
      </c>
      <c r="G230" s="466">
        <f t="shared" si="80"/>
        <v>-5.9364193029904505E-3</v>
      </c>
      <c r="H230" s="466">
        <f t="shared" si="80"/>
        <v>-5.2183723043900225E-3</v>
      </c>
      <c r="I230" s="466">
        <f t="shared" si="80"/>
        <v>2.2453926204357263E-2</v>
      </c>
      <c r="J230" s="466">
        <f t="shared" si="80"/>
        <v>-4.6356713862847846E-3</v>
      </c>
      <c r="K230" s="466">
        <f t="shared" si="80"/>
        <v>-1.5180712315374396E-2</v>
      </c>
      <c r="L230" s="466"/>
      <c r="M230" s="466"/>
      <c r="N230" s="146"/>
      <c r="O230" s="146"/>
      <c r="P230" s="146"/>
      <c r="Q230" s="146"/>
      <c r="R230" s="146"/>
      <c r="S230" s="146"/>
      <c r="T230" s="146"/>
      <c r="U230" s="146"/>
    </row>
    <row r="231" spans="1:26" ht="13">
      <c r="A231" s="467"/>
      <c r="B231" s="467"/>
      <c r="C231" s="467"/>
      <c r="D231" s="467"/>
      <c r="E231" s="467"/>
      <c r="F231" s="467"/>
      <c r="G231" s="467"/>
      <c r="H231" s="467"/>
      <c r="I231" s="467"/>
      <c r="J231" s="467"/>
      <c r="K231" s="467"/>
      <c r="L231" s="467"/>
      <c r="M231" s="467"/>
    </row>
    <row r="232" spans="1:26" ht="13" customHeight="1">
      <c r="A232" s="419" t="s">
        <v>0</v>
      </c>
      <c r="B232" s="412"/>
      <c r="C232" s="468"/>
      <c r="D232" s="434"/>
      <c r="E232" s="434"/>
      <c r="F232" s="469"/>
      <c r="G232" s="469"/>
      <c r="H232" s="469"/>
      <c r="I232" s="469"/>
      <c r="J232" s="470"/>
      <c r="K232" s="435"/>
      <c r="L232" s="435">
        <f>'Rate Class Energy Model'!F16</f>
        <v>1.0273602147499068</v>
      </c>
      <c r="M232" s="435">
        <f>L232</f>
        <v>1.0273602147499068</v>
      </c>
    </row>
    <row r="233" spans="1:26" ht="13" customHeight="1">
      <c r="A233" s="419" t="s">
        <v>59</v>
      </c>
      <c r="B233" s="504"/>
      <c r="C233" s="425"/>
      <c r="D233" s="425"/>
      <c r="E233" s="425"/>
      <c r="F233" s="425"/>
      <c r="G233" s="425"/>
      <c r="H233" s="425"/>
      <c r="I233" s="425"/>
      <c r="J233" s="425"/>
      <c r="K233" s="425"/>
      <c r="L233" s="425">
        <f>L229/L232</f>
        <v>606874871.49070334</v>
      </c>
      <c r="M233" s="425">
        <f>M229/M232</f>
        <v>600816456.25415277</v>
      </c>
    </row>
    <row r="234" spans="1:26" ht="13">
      <c r="A234" s="467"/>
      <c r="B234" s="467"/>
      <c r="C234" s="467"/>
      <c r="D234" s="467"/>
      <c r="E234" s="467"/>
      <c r="F234" s="467"/>
      <c r="G234" s="467"/>
      <c r="H234" s="467"/>
      <c r="I234" s="467"/>
      <c r="J234" s="425"/>
      <c r="K234" s="425"/>
      <c r="L234" s="425"/>
      <c r="M234" s="425"/>
    </row>
    <row r="235" spans="1:26" ht="13">
      <c r="A235" s="552" t="s">
        <v>138</v>
      </c>
      <c r="B235" s="553"/>
      <c r="C235" s="553"/>
      <c r="D235" s="553"/>
      <c r="E235" s="553"/>
      <c r="F235" s="553"/>
      <c r="G235" s="553"/>
      <c r="H235" s="553"/>
      <c r="I235" s="553"/>
      <c r="J235" s="553"/>
      <c r="K235" s="553"/>
      <c r="L235" s="553"/>
      <c r="M235" s="553"/>
    </row>
    <row r="236" spans="1:26" ht="13">
      <c r="A236" s="555" t="s">
        <v>1</v>
      </c>
      <c r="B236" s="556"/>
      <c r="C236" s="556"/>
      <c r="D236" s="556"/>
      <c r="E236" s="556"/>
      <c r="F236" s="556"/>
      <c r="G236" s="556"/>
      <c r="H236" s="556"/>
      <c r="I236" s="556"/>
      <c r="J236" s="556"/>
      <c r="K236" s="556"/>
      <c r="L236" s="556"/>
      <c r="M236" s="556"/>
    </row>
    <row r="237" spans="1:26">
      <c r="A237" s="410" t="s">
        <v>37</v>
      </c>
      <c r="B237" s="505"/>
      <c r="C237" s="413">
        <f>'Load Forecast Summary'!C14</f>
        <v>18196.5</v>
      </c>
      <c r="D237" s="413">
        <f>'Load Forecast Summary'!D14</f>
        <v>18417.25</v>
      </c>
      <c r="E237" s="413">
        <f>'Load Forecast Summary'!E14</f>
        <v>18677.583333333332</v>
      </c>
      <c r="F237" s="413">
        <f>'Load Forecast Summary'!F14</f>
        <v>18942</v>
      </c>
      <c r="G237" s="413">
        <f>'Load Forecast Summary'!G14</f>
        <v>19073.333333333332</v>
      </c>
      <c r="H237" s="413">
        <f>'Load Forecast Summary'!H14</f>
        <v>19223.5</v>
      </c>
      <c r="I237" s="413">
        <f>'Load Forecast Summary'!I14</f>
        <v>19481.25</v>
      </c>
      <c r="J237" s="413">
        <f>'Load Forecast Summary'!J14</f>
        <v>19755.75</v>
      </c>
      <c r="K237" s="413">
        <f>'Load Forecast Summary'!K14</f>
        <v>20059.166666666668</v>
      </c>
      <c r="L237" s="413">
        <f>'Load Forecast Summary'!L14</f>
        <v>20298.822078675039</v>
      </c>
      <c r="M237" s="413">
        <f>'Load Forecast Summary'!M14</f>
        <v>20541.340756015379</v>
      </c>
    </row>
    <row r="238" spans="1:26">
      <c r="A238" s="410" t="s">
        <v>38</v>
      </c>
      <c r="B238" s="505"/>
      <c r="C238" s="413">
        <f>'Load Forecast Summary'!C15</f>
        <v>138916795.50999999</v>
      </c>
      <c r="D238" s="413">
        <f>'Load Forecast Summary'!D15</f>
        <v>139158721.56</v>
      </c>
      <c r="E238" s="413">
        <f>'Load Forecast Summary'!E15</f>
        <v>134065183.8</v>
      </c>
      <c r="F238" s="413">
        <f>'Load Forecast Summary'!F15</f>
        <v>146158990</v>
      </c>
      <c r="G238" s="413">
        <f>'Load Forecast Summary'!G15</f>
        <v>143256844</v>
      </c>
      <c r="H238" s="413">
        <f>'Load Forecast Summary'!H15</f>
        <v>151219359.99000001</v>
      </c>
      <c r="I238" s="413">
        <f>'Load Forecast Summary'!I15</f>
        <v>152437379.93000001</v>
      </c>
      <c r="J238" s="413">
        <f>'Load Forecast Summary'!J15</f>
        <v>153959247.71000001</v>
      </c>
      <c r="K238" s="413">
        <f>'Load Forecast Summary'!K15</f>
        <v>149185943.39000002</v>
      </c>
      <c r="L238" s="413">
        <f>'Load Forecast Summary'!L15</f>
        <v>152472685.65594769</v>
      </c>
      <c r="M238" s="413">
        <f>'Load Forecast Summary'!M15</f>
        <v>153747834.53524977</v>
      </c>
    </row>
    <row r="239" spans="1:26" ht="13">
      <c r="A239" s="467"/>
      <c r="B239" s="467"/>
      <c r="C239" s="467"/>
      <c r="D239" s="467"/>
      <c r="E239" s="467"/>
      <c r="F239" s="467"/>
      <c r="G239" s="467"/>
      <c r="H239" s="467"/>
      <c r="I239" s="467"/>
      <c r="J239" s="467"/>
      <c r="K239" s="467"/>
      <c r="L239" s="467"/>
      <c r="M239" s="467"/>
    </row>
    <row r="240" spans="1:26" ht="13">
      <c r="A240" s="547" t="s">
        <v>76</v>
      </c>
      <c r="B240" s="548"/>
      <c r="C240" s="548"/>
      <c r="D240" s="548"/>
      <c r="E240" s="548"/>
      <c r="F240" s="548"/>
      <c r="G240" s="548"/>
      <c r="H240" s="548"/>
      <c r="I240" s="548"/>
      <c r="J240" s="548"/>
      <c r="K240" s="548"/>
      <c r="L240" s="548"/>
      <c r="M240" s="548"/>
    </row>
    <row r="241" spans="1:13">
      <c r="A241" s="410" t="s">
        <v>37</v>
      </c>
      <c r="B241" s="505"/>
      <c r="C241" s="413">
        <f>'Load Forecast Summary'!C18</f>
        <v>2051.8333333333335</v>
      </c>
      <c r="D241" s="413">
        <f>'Load Forecast Summary'!D18</f>
        <v>2067</v>
      </c>
      <c r="E241" s="413">
        <f>'Load Forecast Summary'!E18</f>
        <v>2080.6666666666665</v>
      </c>
      <c r="F241" s="413">
        <f>'Load Forecast Summary'!F18</f>
        <v>2089.1666666666665</v>
      </c>
      <c r="G241" s="413">
        <f>'Load Forecast Summary'!G18</f>
        <v>2082</v>
      </c>
      <c r="H241" s="413">
        <f>'Load Forecast Summary'!H18</f>
        <v>2084.25</v>
      </c>
      <c r="I241" s="413">
        <f>'Load Forecast Summary'!I18</f>
        <v>2094.75</v>
      </c>
      <c r="J241" s="413">
        <f>'Load Forecast Summary'!J18</f>
        <v>2107</v>
      </c>
      <c r="K241" s="413">
        <f>'Load Forecast Summary'!K18</f>
        <v>2125.3333333333335</v>
      </c>
      <c r="L241" s="413">
        <f>'Load Forecast Summary'!L18</f>
        <v>2135.8188607007673</v>
      </c>
      <c r="M241" s="413">
        <f>'Load Forecast Summary'!M18</f>
        <v>2146.3561193813316</v>
      </c>
    </row>
    <row r="242" spans="1:13">
      <c r="A242" s="410" t="s">
        <v>38</v>
      </c>
      <c r="B242" s="505"/>
      <c r="C242" s="413">
        <f>'Load Forecast Summary'!C19</f>
        <v>63555664.079999998</v>
      </c>
      <c r="D242" s="413">
        <f>'Load Forecast Summary'!D19</f>
        <v>63059837.18</v>
      </c>
      <c r="E242" s="413">
        <f>'Load Forecast Summary'!E19</f>
        <v>62117168.049999997</v>
      </c>
      <c r="F242" s="413">
        <f>'Load Forecast Summary'!F19</f>
        <v>64384300</v>
      </c>
      <c r="G242" s="413">
        <f>'Load Forecast Summary'!G19</f>
        <v>62985946</v>
      </c>
      <c r="H242" s="413">
        <f>'Load Forecast Summary'!H19</f>
        <v>58159693.82</v>
      </c>
      <c r="I242" s="413">
        <f>'Load Forecast Summary'!I19</f>
        <v>57918967.609999999</v>
      </c>
      <c r="J242" s="413">
        <f>'Load Forecast Summary'!J19</f>
        <v>61132366.780000001</v>
      </c>
      <c r="K242" s="413">
        <f>'Load Forecast Summary'!K19</f>
        <v>61400428.430000007</v>
      </c>
      <c r="L242" s="413">
        <f>'Load Forecast Summary'!L19</f>
        <v>62318208.529231258</v>
      </c>
      <c r="M242" s="413">
        <f>'Load Forecast Summary'!M19</f>
        <v>62403842.382711872</v>
      </c>
    </row>
    <row r="243" spans="1:13" ht="13">
      <c r="A243" s="467"/>
      <c r="B243" s="467"/>
      <c r="C243" s="467"/>
      <c r="D243" s="467"/>
      <c r="E243" s="467"/>
      <c r="F243" s="467"/>
      <c r="G243" s="467"/>
      <c r="H243" s="467"/>
      <c r="I243" s="467"/>
      <c r="J243" s="467"/>
      <c r="K243" s="467"/>
      <c r="L243" s="467"/>
      <c r="M243" s="467"/>
    </row>
    <row r="244" spans="1:13" ht="13">
      <c r="A244" s="547" t="str">
        <f>D190</f>
        <v>General Service 50 to 4,999 kW</v>
      </c>
      <c r="B244" s="548"/>
      <c r="C244" s="548"/>
      <c r="D244" s="548"/>
      <c r="E244" s="548"/>
      <c r="F244" s="548"/>
      <c r="G244" s="548"/>
      <c r="H244" s="548"/>
      <c r="I244" s="548"/>
      <c r="J244" s="548"/>
      <c r="K244" s="548"/>
      <c r="L244" s="548"/>
      <c r="M244" s="548"/>
    </row>
    <row r="245" spans="1:13">
      <c r="A245" s="410" t="s">
        <v>37</v>
      </c>
      <c r="B245" s="505"/>
      <c r="C245" s="413">
        <f>'Load Forecast Summary'!C22</f>
        <v>218</v>
      </c>
      <c r="D245" s="413">
        <f>'Load Forecast Summary'!D22</f>
        <v>216.75</v>
      </c>
      <c r="E245" s="413">
        <f>'Load Forecast Summary'!E22</f>
        <v>219.16666666666666</v>
      </c>
      <c r="F245" s="413">
        <f>'Load Forecast Summary'!F22</f>
        <v>217.33333333333334</v>
      </c>
      <c r="G245" s="413">
        <f>'Load Forecast Summary'!G22</f>
        <v>220</v>
      </c>
      <c r="H245" s="413">
        <f>'Load Forecast Summary'!H22</f>
        <v>221</v>
      </c>
      <c r="I245" s="413">
        <f>'Load Forecast Summary'!I22</f>
        <v>215</v>
      </c>
      <c r="J245" s="413">
        <f>'Load Forecast Summary'!J22</f>
        <v>209</v>
      </c>
      <c r="K245" s="413">
        <f>'Load Forecast Summary'!K22</f>
        <v>209.5</v>
      </c>
      <c r="L245" s="413">
        <f>'Load Forecast Summary'!L22</f>
        <v>208.15530208701074</v>
      </c>
      <c r="M245" s="413">
        <f>'Load Forecast Summary'!M22</f>
        <v>206.81923525983152</v>
      </c>
    </row>
    <row r="246" spans="1:13">
      <c r="A246" s="410" t="s">
        <v>38</v>
      </c>
      <c r="B246" s="505"/>
      <c r="C246" s="413">
        <f>'Load Forecast Summary'!C23</f>
        <v>369534512.30000001</v>
      </c>
      <c r="D246" s="413">
        <f>'Load Forecast Summary'!D23</f>
        <v>373231714.50999999</v>
      </c>
      <c r="E246" s="413">
        <f>'Load Forecast Summary'!E23</f>
        <v>365627458.39999998</v>
      </c>
      <c r="F246" s="413">
        <f>'Load Forecast Summary'!F23</f>
        <v>368587747</v>
      </c>
      <c r="G246" s="413">
        <f>'Load Forecast Summary'!G23</f>
        <v>370357504.13815492</v>
      </c>
      <c r="H246" s="413">
        <f>'Load Forecast Summary'!H23</f>
        <v>341875528.4566642</v>
      </c>
      <c r="I246" s="413">
        <f>'Load Forecast Summary'!I23</f>
        <v>351758214.6922555</v>
      </c>
      <c r="J246" s="413">
        <f>'Load Forecast Summary'!J23</f>
        <v>363572114.77421147</v>
      </c>
      <c r="K246" s="413">
        <f>'Load Forecast Summary'!K23</f>
        <v>357652061.08242637</v>
      </c>
      <c r="L246" s="413">
        <f>'Load Forecast Summary'!L23</f>
        <v>356748692.57918829</v>
      </c>
      <c r="M246" s="413">
        <f>'Load Forecast Summary'!M23</f>
        <v>353962258.00566733</v>
      </c>
    </row>
    <row r="247" spans="1:13">
      <c r="A247" s="410" t="s">
        <v>39</v>
      </c>
      <c r="B247" s="505"/>
      <c r="C247" s="413">
        <f>'Load Forecast Summary'!C24</f>
        <v>946402.53</v>
      </c>
      <c r="D247" s="413">
        <f>'Load Forecast Summary'!D24</f>
        <v>911297.84000000008</v>
      </c>
      <c r="E247" s="413">
        <f>'Load Forecast Summary'!E24</f>
        <v>894837.21000000008</v>
      </c>
      <c r="F247" s="413">
        <f>'Load Forecast Summary'!F24</f>
        <v>912782</v>
      </c>
      <c r="G247" s="413">
        <f>'Load Forecast Summary'!G24</f>
        <v>918770</v>
      </c>
      <c r="H247" s="413">
        <f>'Load Forecast Summary'!H24</f>
        <v>866278.25</v>
      </c>
      <c r="I247" s="413">
        <f>'Load Forecast Summary'!I24</f>
        <v>878372.38</v>
      </c>
      <c r="J247" s="413">
        <f>'Load Forecast Summary'!J24</f>
        <v>881049.4</v>
      </c>
      <c r="K247" s="413">
        <f>'Load Forecast Summary'!K24</f>
        <v>876527.05999999994</v>
      </c>
      <c r="L247" s="413">
        <f>'Load Forecast Summary'!L24</f>
        <v>887584.14538190304</v>
      </c>
      <c r="M247" s="413">
        <f>'Load Forecast Summary'!M24</f>
        <v>880651.54772689636</v>
      </c>
    </row>
    <row r="248" spans="1:13" ht="13">
      <c r="A248" s="467"/>
      <c r="B248" s="467"/>
      <c r="C248" s="467"/>
      <c r="D248" s="467"/>
      <c r="E248" s="467"/>
      <c r="F248" s="467"/>
      <c r="G248" s="467"/>
      <c r="H248" s="467"/>
      <c r="I248" s="467"/>
      <c r="J248" s="467"/>
      <c r="K248" s="467"/>
      <c r="L248" s="467"/>
      <c r="M248" s="467"/>
    </row>
    <row r="249" spans="1:13" ht="13">
      <c r="A249" s="547" t="s">
        <v>298</v>
      </c>
      <c r="B249" s="548"/>
      <c r="C249" s="548"/>
      <c r="D249" s="548"/>
      <c r="E249" s="548"/>
      <c r="F249" s="548"/>
      <c r="G249" s="548"/>
      <c r="H249" s="548"/>
      <c r="I249" s="548"/>
      <c r="J249" s="548"/>
      <c r="K249" s="548"/>
      <c r="L249" s="548"/>
      <c r="M249" s="548"/>
    </row>
    <row r="250" spans="1:13">
      <c r="A250" s="410" t="s">
        <v>40</v>
      </c>
      <c r="B250" s="505"/>
      <c r="C250" s="413">
        <f>'Load Forecast Summary'!C27</f>
        <v>43.583333333333336</v>
      </c>
      <c r="D250" s="413">
        <f>'Load Forecast Summary'!D27</f>
        <v>43.5</v>
      </c>
      <c r="E250" s="413">
        <f>'Load Forecast Summary'!E27</f>
        <v>42.5</v>
      </c>
      <c r="F250" s="413">
        <f>'Load Forecast Summary'!F27</f>
        <v>41</v>
      </c>
      <c r="G250" s="413">
        <f>'Load Forecast Summary'!G27</f>
        <v>37.833333333333336</v>
      </c>
      <c r="H250" s="413">
        <f>'Load Forecast Summary'!H27</f>
        <v>36.583333333333336</v>
      </c>
      <c r="I250" s="413">
        <f>'Load Forecast Summary'!I27</f>
        <v>36</v>
      </c>
      <c r="J250" s="413">
        <f>'Load Forecast Summary'!J27</f>
        <v>35.583333333333336</v>
      </c>
      <c r="K250" s="413">
        <f>'Load Forecast Summary'!K27</f>
        <v>36</v>
      </c>
      <c r="L250" s="413">
        <f>'Load Forecast Summary'!L27</f>
        <v>35.032741995660828</v>
      </c>
      <c r="M250" s="413">
        <f>'Load Forecast Summary'!M27</f>
        <v>34.091472548181606</v>
      </c>
    </row>
    <row r="251" spans="1:13">
      <c r="A251" s="410" t="s">
        <v>38</v>
      </c>
      <c r="B251" s="505"/>
      <c r="C251" s="413">
        <f>'Load Forecast Summary'!C28</f>
        <v>130859.43</v>
      </c>
      <c r="D251" s="413">
        <f>'Load Forecast Summary'!D28</f>
        <v>132437.74</v>
      </c>
      <c r="E251" s="413">
        <f>'Load Forecast Summary'!E28</f>
        <v>129471.93</v>
      </c>
      <c r="F251" s="413">
        <f>'Load Forecast Summary'!F28</f>
        <v>110217</v>
      </c>
      <c r="G251" s="413">
        <f>'Load Forecast Summary'!G28</f>
        <v>97846</v>
      </c>
      <c r="H251" s="413">
        <f>'Load Forecast Summary'!H28</f>
        <v>95110.12</v>
      </c>
      <c r="I251" s="413">
        <f>'Load Forecast Summary'!I28</f>
        <v>95778.38</v>
      </c>
      <c r="J251" s="413">
        <f>'Load Forecast Summary'!J28</f>
        <v>99494.48</v>
      </c>
      <c r="K251" s="413">
        <f>'Load Forecast Summary'!K28</f>
        <v>100503.81</v>
      </c>
      <c r="L251" s="413">
        <f>'Load Forecast Summary'!L28</f>
        <v>97803.445703081015</v>
      </c>
      <c r="M251" s="413">
        <f>'Load Forecast Summary'!M28</f>
        <v>95175.635544518329</v>
      </c>
    </row>
    <row r="252" spans="1:13">
      <c r="A252" s="410" t="s">
        <v>39</v>
      </c>
      <c r="B252" s="505"/>
      <c r="C252" s="413">
        <f>'Load Forecast Summary'!C29</f>
        <v>363.5</v>
      </c>
      <c r="D252" s="413">
        <f>'Load Forecast Summary'!D29</f>
        <v>367.99</v>
      </c>
      <c r="E252" s="413">
        <f>'Load Forecast Summary'!E29</f>
        <v>360</v>
      </c>
      <c r="F252" s="413">
        <f>'Load Forecast Summary'!F29</f>
        <v>306</v>
      </c>
      <c r="G252" s="413">
        <f>'Load Forecast Summary'!G29</f>
        <v>272</v>
      </c>
      <c r="H252" s="413">
        <f>'Load Forecast Summary'!H29</f>
        <v>264.19</v>
      </c>
      <c r="I252" s="413">
        <f>'Load Forecast Summary'!I29</f>
        <v>266.64</v>
      </c>
      <c r="J252" s="413">
        <f>'Load Forecast Summary'!J29</f>
        <v>276.37</v>
      </c>
      <c r="K252" s="413">
        <f>'Load Forecast Summary'!K29</f>
        <v>279.17725000000002</v>
      </c>
      <c r="L252" s="413">
        <f>'Load Forecast Summary'!L29</f>
        <v>271.74564198375913</v>
      </c>
      <c r="M252" s="413">
        <f>'Load Forecast Summary'!M29</f>
        <v>264.44430455728474</v>
      </c>
    </row>
    <row r="253" spans="1:13" ht="13">
      <c r="A253" s="467"/>
      <c r="B253" s="467"/>
      <c r="C253" s="467"/>
      <c r="D253" s="467"/>
      <c r="E253" s="467"/>
      <c r="F253" s="467"/>
      <c r="G253" s="467"/>
      <c r="H253" s="467"/>
      <c r="I253" s="467"/>
      <c r="J253" s="467"/>
      <c r="K253" s="467"/>
      <c r="L253" s="467"/>
      <c r="M253" s="467"/>
    </row>
    <row r="254" spans="1:13" ht="13">
      <c r="A254" s="547" t="s">
        <v>299</v>
      </c>
      <c r="B254" s="548"/>
      <c r="C254" s="548"/>
      <c r="D254" s="548"/>
      <c r="E254" s="548"/>
      <c r="F254" s="548"/>
      <c r="G254" s="548"/>
      <c r="H254" s="548"/>
      <c r="I254" s="548"/>
      <c r="J254" s="548"/>
      <c r="K254" s="548"/>
      <c r="L254" s="548"/>
      <c r="M254" s="548"/>
    </row>
    <row r="255" spans="1:13">
      <c r="A255" s="410" t="s">
        <v>40</v>
      </c>
      <c r="B255" s="505"/>
      <c r="C255" s="413">
        <f>'Load Forecast Summary'!C32</f>
        <v>6557.5</v>
      </c>
      <c r="D255" s="413">
        <f>'Load Forecast Summary'!D32</f>
        <v>6567.5</v>
      </c>
      <c r="E255" s="413">
        <f>'Load Forecast Summary'!E32</f>
        <v>6581.666666666667</v>
      </c>
      <c r="F255" s="413">
        <f>'Load Forecast Summary'!F32</f>
        <v>6579</v>
      </c>
      <c r="G255" s="413">
        <f>'Load Forecast Summary'!G32</f>
        <v>6560.333333333333</v>
      </c>
      <c r="H255" s="413">
        <f>'Load Forecast Summary'!H32</f>
        <v>6479.25</v>
      </c>
      <c r="I255" s="413">
        <f>'Load Forecast Summary'!I32</f>
        <v>6389.833333333333</v>
      </c>
      <c r="J255" s="413">
        <f>'Load Forecast Summary'!J32</f>
        <v>6375.666666666667</v>
      </c>
      <c r="K255" s="413">
        <f>'Load Forecast Summary'!K32</f>
        <v>6399.5</v>
      </c>
      <c r="L255" s="413">
        <f>'Load Forecast Summary'!L32</f>
        <v>6399.5</v>
      </c>
      <c r="M255" s="413">
        <f>'Load Forecast Summary'!M32</f>
        <v>6399.5</v>
      </c>
    </row>
    <row r="256" spans="1:13">
      <c r="A256" s="410" t="s">
        <v>38</v>
      </c>
      <c r="B256" s="505"/>
      <c r="C256" s="413">
        <f>'Load Forecast Summary'!C33</f>
        <v>4307270.96</v>
      </c>
      <c r="D256" s="413">
        <f>'Load Forecast Summary'!D33</f>
        <v>2722097.28</v>
      </c>
      <c r="E256" s="413">
        <f>'Load Forecast Summary'!E33</f>
        <v>2622813.08</v>
      </c>
      <c r="F256" s="413">
        <f>'Load Forecast Summary'!F33</f>
        <v>2481816</v>
      </c>
      <c r="G256" s="413">
        <f>'Load Forecast Summary'!G33</f>
        <v>2482833</v>
      </c>
      <c r="H256" s="413">
        <f>'Load Forecast Summary'!H33</f>
        <v>2394908.37</v>
      </c>
      <c r="I256" s="413">
        <f>'Load Forecast Summary'!I33</f>
        <v>2328792.4900000002</v>
      </c>
      <c r="J256" s="413">
        <f>'Load Forecast Summary'!J33</f>
        <v>2546051.4900000002</v>
      </c>
      <c r="K256" s="413">
        <f>'Load Forecast Summary'!K33</f>
        <v>2364162.0488560204</v>
      </c>
      <c r="L256" s="413">
        <f>'Load Forecast Summary'!L33</f>
        <v>2364162.0488560204</v>
      </c>
      <c r="M256" s="413">
        <f>'Load Forecast Summary'!M33</f>
        <v>2364162.0488560204</v>
      </c>
    </row>
    <row r="257" spans="1:13">
      <c r="A257" s="410" t="s">
        <v>39</v>
      </c>
      <c r="B257" s="505"/>
      <c r="C257" s="413">
        <f>'Load Forecast Summary'!C34</f>
        <v>11102.61</v>
      </c>
      <c r="D257" s="413">
        <f>'Load Forecast Summary'!D34</f>
        <v>7005.69</v>
      </c>
      <c r="E257" s="413">
        <f>'Load Forecast Summary'!E34</f>
        <v>6204.95</v>
      </c>
      <c r="F257" s="413">
        <f>'Load Forecast Summary'!F34</f>
        <v>6104</v>
      </c>
      <c r="G257" s="413">
        <f>'Load Forecast Summary'!G34</f>
        <v>6667</v>
      </c>
      <c r="H257" s="413">
        <f>'Load Forecast Summary'!H34</f>
        <v>6381.3</v>
      </c>
      <c r="I257" s="413">
        <f>'Load Forecast Summary'!I34</f>
        <v>6225.79</v>
      </c>
      <c r="J257" s="413">
        <f>'Load Forecast Summary'!J34</f>
        <v>6244.71</v>
      </c>
      <c r="K257" s="413">
        <f>'Load Forecast Summary'!K34</f>
        <v>5749.3499999999995</v>
      </c>
      <c r="L257" s="413">
        <f>'Load Forecast Summary'!L34</f>
        <v>6010.7936431332728</v>
      </c>
      <c r="M257" s="413">
        <f>'Load Forecast Summary'!M34</f>
        <v>6010.7936431332728</v>
      </c>
    </row>
    <row r="258" spans="1:13" ht="13">
      <c r="A258" s="467"/>
      <c r="B258" s="467"/>
      <c r="C258" s="467"/>
      <c r="D258" s="467"/>
      <c r="E258" s="467"/>
      <c r="F258" s="467"/>
      <c r="G258" s="467"/>
      <c r="H258" s="467"/>
      <c r="I258" s="467"/>
      <c r="J258" s="467"/>
      <c r="K258" s="467"/>
      <c r="L258" s="467"/>
      <c r="M258" s="467"/>
    </row>
    <row r="259" spans="1:13" ht="13">
      <c r="A259" s="547" t="s">
        <v>307</v>
      </c>
      <c r="B259" s="548"/>
      <c r="C259" s="548"/>
      <c r="D259" s="548"/>
      <c r="E259" s="548"/>
      <c r="F259" s="548"/>
      <c r="G259" s="548"/>
      <c r="H259" s="548"/>
      <c r="I259" s="548"/>
      <c r="J259" s="548"/>
      <c r="K259" s="548"/>
      <c r="L259" s="548"/>
      <c r="M259" s="548"/>
    </row>
    <row r="260" spans="1:13">
      <c r="A260" s="410" t="s">
        <v>40</v>
      </c>
      <c r="B260" s="505"/>
      <c r="C260" s="413">
        <f>'Load Forecast Summary'!C37</f>
        <v>228.5</v>
      </c>
      <c r="D260" s="413">
        <f>'Load Forecast Summary'!D37</f>
        <v>227.58333333333334</v>
      </c>
      <c r="E260" s="413">
        <f>'Load Forecast Summary'!E37</f>
        <v>229.75</v>
      </c>
      <c r="F260" s="413">
        <f>'Load Forecast Summary'!F37</f>
        <v>229.5</v>
      </c>
      <c r="G260" s="413">
        <f>'Load Forecast Summary'!G37</f>
        <v>228.58333333333334</v>
      </c>
      <c r="H260" s="413">
        <f>'Load Forecast Summary'!H37</f>
        <v>229</v>
      </c>
      <c r="I260" s="413">
        <f>'Load Forecast Summary'!I37</f>
        <v>338</v>
      </c>
      <c r="J260" s="413">
        <f>'Load Forecast Summary'!J37</f>
        <v>432.75</v>
      </c>
      <c r="K260" s="413">
        <f>'Load Forecast Summary'!K37</f>
        <v>434.58333333333331</v>
      </c>
      <c r="L260" s="413">
        <f>'Load Forecast Summary'!L37</f>
        <v>434.6878604212622</v>
      </c>
      <c r="M260" s="413">
        <f>'Load Forecast Summary'!M37</f>
        <v>434.79241265031197</v>
      </c>
    </row>
    <row r="261" spans="1:13">
      <c r="A261" s="410" t="s">
        <v>38</v>
      </c>
      <c r="B261" s="505"/>
      <c r="C261" s="413">
        <f>'Load Forecast Summary'!C38</f>
        <v>663213.03</v>
      </c>
      <c r="D261" s="413">
        <f>'Load Forecast Summary'!D38</f>
        <v>665566.46</v>
      </c>
      <c r="E261" s="413">
        <f>'Load Forecast Summary'!E38</f>
        <v>659309.14</v>
      </c>
      <c r="F261" s="413">
        <f>'Load Forecast Summary'!F38</f>
        <v>643588</v>
      </c>
      <c r="G261" s="413">
        <f>'Load Forecast Summary'!G38</f>
        <v>648488</v>
      </c>
      <c r="H261" s="413">
        <f>'Load Forecast Summary'!H38</f>
        <v>671397.98</v>
      </c>
      <c r="I261" s="413">
        <f>'Load Forecast Summary'!I38</f>
        <v>728876.85999999987</v>
      </c>
      <c r="J261" s="413">
        <f>'Load Forecast Summary'!J38</f>
        <v>702388.04</v>
      </c>
      <c r="K261" s="413">
        <f>'Load Forecast Summary'!K38</f>
        <v>702928.12</v>
      </c>
      <c r="L261" s="413">
        <f>'Load Forecast Summary'!L38</f>
        <v>703097.1900580792</v>
      </c>
      <c r="M261" s="413">
        <f>'Load Forecast Summary'!M38</f>
        <v>703266.30078131857</v>
      </c>
    </row>
    <row r="262" spans="1:13" ht="13">
      <c r="A262" s="467"/>
      <c r="B262" s="467"/>
      <c r="C262" s="467"/>
      <c r="D262" s="467"/>
      <c r="E262" s="467"/>
      <c r="F262" s="467"/>
      <c r="G262" s="467"/>
      <c r="H262" s="467"/>
      <c r="I262" s="467"/>
      <c r="J262" s="467"/>
      <c r="K262" s="467"/>
      <c r="L262" s="467"/>
      <c r="M262" s="467"/>
    </row>
    <row r="263" spans="1:13" ht="13">
      <c r="A263" s="549" t="s">
        <v>231</v>
      </c>
      <c r="B263" s="550"/>
      <c r="C263" s="550"/>
      <c r="D263" s="550"/>
      <c r="E263" s="550"/>
      <c r="F263" s="550"/>
      <c r="G263" s="550"/>
      <c r="H263" s="550"/>
      <c r="I263" s="550"/>
      <c r="J263" s="550"/>
      <c r="K263" s="550"/>
      <c r="L263" s="550"/>
      <c r="M263" s="550"/>
    </row>
    <row r="264" spans="1:13">
      <c r="A264" s="410" t="s">
        <v>40</v>
      </c>
      <c r="B264" s="505"/>
      <c r="C264" s="413">
        <f>'Load Forecast Summary'!C41</f>
        <v>1</v>
      </c>
      <c r="D264" s="413">
        <f>'Load Forecast Summary'!D41</f>
        <v>1</v>
      </c>
      <c r="E264" s="413">
        <f>'Load Forecast Summary'!E41</f>
        <v>1</v>
      </c>
      <c r="F264" s="413">
        <f>'Load Forecast Summary'!F41</f>
        <v>1</v>
      </c>
      <c r="G264" s="413">
        <f>'Load Forecast Summary'!G41</f>
        <v>1</v>
      </c>
      <c r="H264" s="413">
        <f>'Load Forecast Summary'!H41</f>
        <v>1</v>
      </c>
      <c r="I264" s="413">
        <f>'Load Forecast Summary'!I41</f>
        <v>1</v>
      </c>
      <c r="J264" s="413">
        <f>'Load Forecast Summary'!J41</f>
        <v>1</v>
      </c>
      <c r="K264" s="507">
        <f>'Load Forecast Summary'!K41</f>
        <v>1</v>
      </c>
      <c r="L264" s="507">
        <f>'Load Forecast Summary'!L41</f>
        <v>1</v>
      </c>
      <c r="M264" s="507">
        <f>'Load Forecast Summary'!M41</f>
        <v>1</v>
      </c>
    </row>
    <row r="265" spans="1:13">
      <c r="A265" s="410" t="s">
        <v>38</v>
      </c>
      <c r="B265" s="505"/>
      <c r="C265" s="413">
        <f>'Load Forecast Summary'!C42</f>
        <v>24639647.649999999</v>
      </c>
      <c r="D265" s="413">
        <f>'Load Forecast Summary'!D42</f>
        <v>25183381.620000001</v>
      </c>
      <c r="E265" s="413">
        <f>'Load Forecast Summary'!E42</f>
        <v>24407204.23</v>
      </c>
      <c r="F265" s="413">
        <f>'Load Forecast Summary'!F42</f>
        <v>26894138</v>
      </c>
      <c r="G265" s="413">
        <f>'Load Forecast Summary'!G42</f>
        <v>27745078</v>
      </c>
      <c r="H265" s="413">
        <f>'Load Forecast Summary'!H42</f>
        <v>27495993.800000001</v>
      </c>
      <c r="I265" s="413">
        <f>'Load Forecast Summary'!I42</f>
        <v>28340498.600000001</v>
      </c>
      <c r="J265" s="413">
        <f>'Load Forecast Summary'!J42</f>
        <v>29487368.699999999</v>
      </c>
      <c r="K265" s="507">
        <f>'Load Forecast Summary'!K42</f>
        <v>29085391.09</v>
      </c>
      <c r="L265" s="507">
        <f>'Load Forecast Summary'!L42</f>
        <v>29085391.09</v>
      </c>
      <c r="M265" s="507">
        <f>'Load Forecast Summary'!M42</f>
        <v>24455086.393622831</v>
      </c>
    </row>
    <row r="266" spans="1:13">
      <c r="A266" s="410" t="s">
        <v>39</v>
      </c>
      <c r="B266" s="505"/>
      <c r="C266" s="413">
        <f>'Load Forecast Summary'!C43</f>
        <v>39140</v>
      </c>
      <c r="D266" s="413">
        <f>'Load Forecast Summary'!D43</f>
        <v>38847.800000000003</v>
      </c>
      <c r="E266" s="413">
        <f>'Load Forecast Summary'!E43</f>
        <v>36858.239999999998</v>
      </c>
      <c r="F266" s="413">
        <f>'Load Forecast Summary'!F43</f>
        <v>43546</v>
      </c>
      <c r="G266" s="413">
        <f>'Load Forecast Summary'!G43</f>
        <v>41926</v>
      </c>
      <c r="H266" s="413">
        <f>'Load Forecast Summary'!H43</f>
        <v>41219.25</v>
      </c>
      <c r="I266" s="413">
        <f>'Load Forecast Summary'!I43</f>
        <v>41848.720000000001</v>
      </c>
      <c r="J266" s="413">
        <f>'Load Forecast Summary'!J43</f>
        <v>44237.86</v>
      </c>
      <c r="K266" s="507">
        <f>'Load Forecast Summary'!K43</f>
        <v>43002</v>
      </c>
      <c r="L266" s="507">
        <f>'Load Forecast Summary'!L43</f>
        <v>43427.74836996368</v>
      </c>
      <c r="M266" s="507">
        <f>'Load Forecast Summary'!M43</f>
        <v>43427.74836996368</v>
      </c>
    </row>
    <row r="267" spans="1:13" ht="13">
      <c r="A267" s="467"/>
      <c r="B267" s="467"/>
      <c r="C267" s="467"/>
      <c r="D267" s="467"/>
      <c r="E267" s="467"/>
      <c r="F267" s="467"/>
      <c r="G267" s="467"/>
      <c r="H267" s="467"/>
      <c r="I267" s="467"/>
      <c r="J267" s="467"/>
      <c r="K267" s="467"/>
      <c r="L267" s="467"/>
      <c r="M267" s="467"/>
    </row>
    <row r="268" spans="1:13" ht="13">
      <c r="A268" s="549" t="s">
        <v>265</v>
      </c>
      <c r="B268" s="550"/>
      <c r="C268" s="550"/>
      <c r="D268" s="550"/>
      <c r="E268" s="550"/>
      <c r="F268" s="550"/>
      <c r="G268" s="550"/>
      <c r="H268" s="550"/>
      <c r="I268" s="550"/>
      <c r="J268" s="550"/>
      <c r="K268" s="550"/>
      <c r="L268" s="550"/>
      <c r="M268" s="550"/>
    </row>
    <row r="269" spans="1:13">
      <c r="A269" s="410" t="s">
        <v>40</v>
      </c>
      <c r="B269" s="505"/>
      <c r="C269" s="413">
        <f>'Load Forecast Summary'!C46</f>
        <v>1</v>
      </c>
      <c r="D269" s="413">
        <f>'Load Forecast Summary'!D46</f>
        <v>1</v>
      </c>
      <c r="E269" s="413">
        <f>'Load Forecast Summary'!E46</f>
        <v>1</v>
      </c>
      <c r="F269" s="413">
        <f>'Load Forecast Summary'!F46</f>
        <v>2</v>
      </c>
      <c r="G269" s="413">
        <f>'Load Forecast Summary'!G46</f>
        <v>2</v>
      </c>
      <c r="H269" s="413">
        <f>'Load Forecast Summary'!H46</f>
        <v>2</v>
      </c>
      <c r="I269" s="413">
        <f>'Load Forecast Summary'!I46</f>
        <v>2</v>
      </c>
      <c r="J269" s="507">
        <f>'Load Forecast Summary'!J46</f>
        <v>2</v>
      </c>
      <c r="K269" s="507">
        <f>'Load Forecast Summary'!K46</f>
        <v>2</v>
      </c>
      <c r="L269" s="507">
        <f>'Load Forecast Summary'!L46</f>
        <v>2</v>
      </c>
      <c r="M269" s="507">
        <f>'Load Forecast Summary'!M46</f>
        <v>2</v>
      </c>
    </row>
    <row r="270" spans="1:13">
      <c r="A270" s="410" t="s">
        <v>38</v>
      </c>
      <c r="B270" s="505"/>
      <c r="C270" s="413">
        <f>'Load Forecast Summary'!C47</f>
        <v>3801986.5600000005</v>
      </c>
      <c r="D270" s="413">
        <f>'Load Forecast Summary'!D47</f>
        <v>3410848.0031095138</v>
      </c>
      <c r="E270" s="413">
        <f>'Load Forecast Summary'!E47</f>
        <v>3139758.1163866525</v>
      </c>
      <c r="F270" s="413">
        <f>'Load Forecast Summary'!F47</f>
        <v>3931816.0243054987</v>
      </c>
      <c r="G270" s="413">
        <f>'Load Forecast Summary'!G47</f>
        <v>3611938.0982968248</v>
      </c>
      <c r="H270" s="413">
        <f>'Load Forecast Summary'!H47</f>
        <v>3347054.4631474088</v>
      </c>
      <c r="I270" s="413">
        <f>'Load Forecast Summary'!I47</f>
        <v>3211585.032551466</v>
      </c>
      <c r="J270" s="507">
        <f>'Load Forecast Summary'!J47</f>
        <v>3263932.0187517786</v>
      </c>
      <c r="K270" s="507">
        <f>'Load Forecast Summary'!K47</f>
        <v>3084830.9517188855</v>
      </c>
      <c r="L270" s="507">
        <f>'Load Forecast Summary'!L47</f>
        <v>3084830.9517188855</v>
      </c>
      <c r="M270" s="507">
        <f>'Load Forecast Summary'!M47</f>
        <v>3084830.9517188855</v>
      </c>
    </row>
    <row r="271" spans="1:13">
      <c r="A271" s="410" t="s">
        <v>39</v>
      </c>
      <c r="B271" s="505"/>
      <c r="C271" s="413">
        <f>'Load Forecast Summary'!C48</f>
        <v>6662.57</v>
      </c>
      <c r="D271" s="413">
        <f>'Load Forecast Summary'!D48</f>
        <v>6316.57</v>
      </c>
      <c r="E271" s="413">
        <f>'Load Forecast Summary'!E48</f>
        <v>5723.7197551258387</v>
      </c>
      <c r="F271" s="413">
        <f>'Load Forecast Summary'!F48</f>
        <v>41919.32</v>
      </c>
      <c r="G271" s="413">
        <f>'Load Forecast Summary'!G48</f>
        <v>52612.56</v>
      </c>
      <c r="H271" s="413">
        <f>'Load Forecast Summary'!H48</f>
        <v>28558.57</v>
      </c>
      <c r="I271" s="413">
        <f>'Load Forecast Summary'!I48</f>
        <v>28640.5</v>
      </c>
      <c r="J271" s="507">
        <f>'Load Forecast Summary'!J48</f>
        <v>10174.799999999999</v>
      </c>
      <c r="K271" s="507">
        <f>'Load Forecast Summary'!K48</f>
        <v>10024.299999999999</v>
      </c>
      <c r="L271" s="507">
        <f>'Load Forecast Summary'!L48</f>
        <v>17349.667120353322</v>
      </c>
      <c r="M271" s="507">
        <f>'Load Forecast Summary'!M48</f>
        <v>17349.667120353322</v>
      </c>
    </row>
    <row r="272" spans="1:13" ht="13">
      <c r="A272" s="471"/>
      <c r="B272" s="467"/>
      <c r="C272" s="467"/>
      <c r="D272" s="467"/>
      <c r="E272" s="467"/>
      <c r="F272" s="467"/>
      <c r="G272" s="467"/>
      <c r="H272" s="467"/>
      <c r="I272" s="467"/>
      <c r="J272" s="467"/>
      <c r="K272" s="467"/>
      <c r="L272" s="467"/>
      <c r="M272" s="467"/>
    </row>
    <row r="273" spans="1:13" ht="13">
      <c r="A273" s="547" t="s">
        <v>8</v>
      </c>
      <c r="B273" s="548"/>
      <c r="C273" s="548"/>
      <c r="D273" s="548"/>
      <c r="E273" s="548"/>
      <c r="F273" s="548"/>
      <c r="G273" s="548"/>
      <c r="H273" s="548"/>
      <c r="I273" s="548"/>
      <c r="J273" s="548"/>
      <c r="K273" s="548"/>
      <c r="L273" s="548"/>
      <c r="M273" s="548"/>
    </row>
    <row r="274" spans="1:13">
      <c r="A274" s="472" t="s">
        <v>42</v>
      </c>
      <c r="B274" s="413">
        <f>B260+B255+B250+B245+B241+B237+B264+B269</f>
        <v>0</v>
      </c>
      <c r="C274" s="413">
        <f t="shared" ref="C274:M274" si="81">C260+C255+C250+C245+C241+C237+C264</f>
        <v>27296.916666666664</v>
      </c>
      <c r="D274" s="413">
        <f t="shared" si="81"/>
        <v>27540.583333333332</v>
      </c>
      <c r="E274" s="413">
        <f t="shared" si="81"/>
        <v>27832.333333333332</v>
      </c>
      <c r="F274" s="413">
        <f t="shared" si="81"/>
        <v>28099</v>
      </c>
      <c r="G274" s="413">
        <f t="shared" si="81"/>
        <v>28203.083333333332</v>
      </c>
      <c r="H274" s="413">
        <f t="shared" si="81"/>
        <v>28274.583333333332</v>
      </c>
      <c r="I274" s="413">
        <f t="shared" si="81"/>
        <v>28555.833333333332</v>
      </c>
      <c r="J274" s="413">
        <f t="shared" si="81"/>
        <v>28916.75</v>
      </c>
      <c r="K274" s="413">
        <f t="shared" si="81"/>
        <v>29265.083333333336</v>
      </c>
      <c r="L274" s="413">
        <f t="shared" si="81"/>
        <v>29513.016843879741</v>
      </c>
      <c r="M274" s="413">
        <f t="shared" si="81"/>
        <v>29763.899995855034</v>
      </c>
    </row>
    <row r="275" spans="1:13">
      <c r="A275" s="472" t="s">
        <v>38</v>
      </c>
      <c r="B275" s="413">
        <f>B261+B256+B251+B246++B242+B238+B265+B270</f>
        <v>0</v>
      </c>
      <c r="C275" s="413">
        <f t="shared" ref="C275:M275" si="82">C261+C256+C251+C246++C242+C238+C265</f>
        <v>601747962.95999992</v>
      </c>
      <c r="D275" s="413">
        <f t="shared" si="82"/>
        <v>604153756.35000002</v>
      </c>
      <c r="E275" s="413">
        <f t="shared" si="82"/>
        <v>589628608.63</v>
      </c>
      <c r="F275" s="413">
        <f t="shared" si="82"/>
        <v>609260796</v>
      </c>
      <c r="G275" s="413">
        <f t="shared" si="82"/>
        <v>607574539.13815498</v>
      </c>
      <c r="H275" s="413">
        <f t="shared" si="82"/>
        <v>581911992.53666425</v>
      </c>
      <c r="I275" s="413">
        <f t="shared" si="82"/>
        <v>593608508.5622555</v>
      </c>
      <c r="J275" s="413">
        <f t="shared" si="82"/>
        <v>611499031.97421157</v>
      </c>
      <c r="K275" s="413">
        <f t="shared" si="82"/>
        <v>600491417.97128248</v>
      </c>
      <c r="L275" s="413">
        <f t="shared" si="82"/>
        <v>603790040.53898442</v>
      </c>
      <c r="M275" s="413">
        <f t="shared" si="82"/>
        <v>597731625.30243373</v>
      </c>
    </row>
    <row r="276" spans="1:13">
      <c r="A276" s="410" t="s">
        <v>39</v>
      </c>
      <c r="B276" s="413">
        <f>B262+B257+B252+B247++B243+B239+B266+B271</f>
        <v>0</v>
      </c>
      <c r="C276" s="413">
        <f t="shared" ref="C276:M276" si="83">C262+C257+C252+C247++C243+C239+C266+C271</f>
        <v>1003671.21</v>
      </c>
      <c r="D276" s="413">
        <f t="shared" si="83"/>
        <v>963835.89000000013</v>
      </c>
      <c r="E276" s="413">
        <f t="shared" si="83"/>
        <v>943984.11975512584</v>
      </c>
      <c r="F276" s="413">
        <f t="shared" si="83"/>
        <v>1004657.32</v>
      </c>
      <c r="G276" s="413">
        <f t="shared" si="83"/>
        <v>1020247.56</v>
      </c>
      <c r="H276" s="413">
        <f t="shared" si="83"/>
        <v>942701.55999999994</v>
      </c>
      <c r="I276" s="413">
        <f t="shared" si="83"/>
        <v>955354.03</v>
      </c>
      <c r="J276" s="413">
        <f t="shared" si="83"/>
        <v>941983.14</v>
      </c>
      <c r="K276" s="413">
        <f t="shared" si="83"/>
        <v>935581.88725000003</v>
      </c>
      <c r="L276" s="413">
        <f t="shared" si="83"/>
        <v>954644.10015733715</v>
      </c>
      <c r="M276" s="413">
        <f t="shared" si="83"/>
        <v>947704.20116490393</v>
      </c>
    </row>
    <row r="277" spans="1:13" s="146" customFormat="1"/>
    <row r="278" spans="1:13" s="146" customFormat="1"/>
    <row r="279" spans="1:13" s="146" customFormat="1" ht="13">
      <c r="A279" s="287" t="s">
        <v>306</v>
      </c>
      <c r="B279" s="209"/>
      <c r="C279" s="209"/>
      <c r="D279" s="209"/>
      <c r="E279" s="209"/>
    </row>
    <row r="280" spans="1:13" s="146" customFormat="1" ht="34.5" customHeight="1">
      <c r="A280" s="353" t="s">
        <v>151</v>
      </c>
      <c r="B280" s="353" t="s">
        <v>296</v>
      </c>
      <c r="C280" s="353" t="s">
        <v>232</v>
      </c>
      <c r="D280" s="353" t="s">
        <v>153</v>
      </c>
      <c r="E280" s="353" t="s">
        <v>154</v>
      </c>
    </row>
    <row r="281" spans="1:13" s="146" customFormat="1">
      <c r="A281" s="354" t="s">
        <v>1</v>
      </c>
      <c r="B281" s="355">
        <v>-5941615</v>
      </c>
      <c r="C281" s="355">
        <v>-7031059.470338136</v>
      </c>
      <c r="D281" s="359">
        <f>C281-B281</f>
        <v>-1089444.470338136</v>
      </c>
      <c r="E281" s="473">
        <f>D281/B281</f>
        <v>0.18335830752045293</v>
      </c>
    </row>
    <row r="282" spans="1:13" s="146" customFormat="1" ht="14.25" customHeight="1">
      <c r="A282" s="354" t="s">
        <v>76</v>
      </c>
      <c r="B282" s="355">
        <v>-1745959</v>
      </c>
      <c r="C282" s="355">
        <v>-2040970.4812019907</v>
      </c>
      <c r="D282" s="359">
        <f t="shared" ref="D282:D288" si="84">C282-B282</f>
        <v>-295011.48120199074</v>
      </c>
      <c r="E282" s="473">
        <f t="shared" ref="E282:E288" si="85">D282/B282</f>
        <v>0.16896816088006117</v>
      </c>
    </row>
    <row r="283" spans="1:13" s="146" customFormat="1">
      <c r="A283" s="354" t="s">
        <v>139</v>
      </c>
      <c r="B283" s="355">
        <v>-2601906</v>
      </c>
      <c r="C283" s="355">
        <v>-2966388.2039628481</v>
      </c>
      <c r="D283" s="359">
        <f t="shared" si="84"/>
        <v>-364482.20396284806</v>
      </c>
      <c r="E283" s="473">
        <f t="shared" si="85"/>
        <v>0.14008277161544194</v>
      </c>
    </row>
    <row r="284" spans="1:13" s="146" customFormat="1">
      <c r="A284" s="354" t="s">
        <v>231</v>
      </c>
      <c r="B284" s="355">
        <v>-151421</v>
      </c>
      <c r="C284" s="355">
        <v>-163546.45933271543</v>
      </c>
      <c r="D284" s="359">
        <f t="shared" si="84"/>
        <v>-12125.459332715429</v>
      </c>
      <c r="E284" s="473">
        <f t="shared" si="85"/>
        <v>8.0077791935830755E-2</v>
      </c>
    </row>
    <row r="285" spans="1:13" s="146" customFormat="1">
      <c r="A285" s="354" t="s">
        <v>298</v>
      </c>
      <c r="B285" s="355">
        <v>-5204</v>
      </c>
      <c r="C285" s="355">
        <v>-6331.6021178120327</v>
      </c>
      <c r="D285" s="359">
        <f t="shared" si="84"/>
        <v>-1127.6021178120327</v>
      </c>
      <c r="E285" s="473">
        <f t="shared" si="85"/>
        <v>0.21667988428363427</v>
      </c>
    </row>
    <row r="286" spans="1:13" s="146" customFormat="1">
      <c r="A286" s="354" t="s">
        <v>299</v>
      </c>
      <c r="B286" s="355">
        <v>-127855</v>
      </c>
      <c r="C286" s="355">
        <v>-152429.91905833836</v>
      </c>
      <c r="D286" s="359">
        <f t="shared" si="84"/>
        <v>-24574.919058338361</v>
      </c>
      <c r="E286" s="473">
        <f t="shared" si="85"/>
        <v>0.19220929223212516</v>
      </c>
    </row>
    <row r="287" spans="1:13" s="146" customFormat="1" ht="13" thickBot="1">
      <c r="A287" s="320" t="s">
        <v>112</v>
      </c>
      <c r="B287" s="307">
        <v>-27525</v>
      </c>
      <c r="C287" s="307">
        <v>-43569.313988159251</v>
      </c>
      <c r="D287" s="315">
        <f t="shared" si="84"/>
        <v>-16044.313988159251</v>
      </c>
      <c r="E287" s="317">
        <f t="shared" si="85"/>
        <v>0.58289969075964576</v>
      </c>
    </row>
    <row r="288" spans="1:13" s="146" customFormat="1" ht="13">
      <c r="A288" s="316" t="s">
        <v>8</v>
      </c>
      <c r="B288" s="310">
        <f>SUM(B281:B287)</f>
        <v>-10601485</v>
      </c>
      <c r="C288" s="310">
        <f>SUM(C281:C287)</f>
        <v>-12404295.449999999</v>
      </c>
      <c r="D288" s="293">
        <f t="shared" si="84"/>
        <v>-1802810.4499999993</v>
      </c>
      <c r="E288" s="290">
        <f t="shared" si="85"/>
        <v>0.17005263413568941</v>
      </c>
    </row>
    <row r="289" spans="1:13" s="146" customFormat="1"/>
    <row r="290" spans="1:13" s="146" customFormat="1" ht="13.5" thickBot="1">
      <c r="A290" s="287" t="s">
        <v>308</v>
      </c>
      <c r="B290" s="209"/>
      <c r="C290" s="209"/>
      <c r="D290" s="209"/>
      <c r="E290" s="209"/>
      <c r="F290" s="209"/>
      <c r="G290" s="209"/>
      <c r="H290" s="209"/>
      <c r="I290" s="209"/>
      <c r="J290" s="209"/>
      <c r="K290" s="209"/>
      <c r="L290" s="209"/>
      <c r="M290" s="209"/>
    </row>
    <row r="291" spans="1:13" s="146" customFormat="1" ht="13.5" thickBot="1">
      <c r="A291" s="287"/>
      <c r="B291" s="209"/>
      <c r="C291" s="209"/>
      <c r="D291" s="209"/>
      <c r="E291" s="209"/>
      <c r="F291" s="209"/>
      <c r="G291" s="209"/>
      <c r="H291" s="209"/>
      <c r="I291" s="209"/>
      <c r="J291" s="209"/>
      <c r="K291" s="209"/>
      <c r="L291" s="292" t="s">
        <v>163</v>
      </c>
      <c r="M291" s="304">
        <f>$F$117</f>
        <v>1.0021802707573477</v>
      </c>
    </row>
    <row r="292" spans="1:13" s="146" customFormat="1" ht="36.75" customHeight="1">
      <c r="A292" s="541" t="s">
        <v>155</v>
      </c>
      <c r="B292" s="543" t="s">
        <v>157</v>
      </c>
      <c r="C292" s="543"/>
      <c r="D292" s="543" t="s">
        <v>158</v>
      </c>
      <c r="E292" s="545" t="s">
        <v>159</v>
      </c>
      <c r="F292" s="545"/>
      <c r="G292" s="545" t="s">
        <v>162</v>
      </c>
      <c r="H292" s="545"/>
      <c r="I292" s="398"/>
      <c r="J292" s="545" t="s">
        <v>160</v>
      </c>
      <c r="K292" s="545"/>
      <c r="L292" s="545" t="s">
        <v>161</v>
      </c>
      <c r="M292" s="546"/>
    </row>
    <row r="293" spans="1:13" s="146" customFormat="1" ht="26">
      <c r="A293" s="542"/>
      <c r="B293" s="450" t="s">
        <v>296</v>
      </c>
      <c r="C293" s="450" t="s">
        <v>232</v>
      </c>
      <c r="D293" s="551"/>
      <c r="E293" s="450" t="s">
        <v>140</v>
      </c>
      <c r="F293" s="450" t="s">
        <v>152</v>
      </c>
      <c r="G293" s="450" t="s">
        <v>140</v>
      </c>
      <c r="H293" s="450" t="s">
        <v>152</v>
      </c>
      <c r="I293" s="450"/>
      <c r="J293" s="450" t="s">
        <v>140</v>
      </c>
      <c r="K293" s="450" t="s">
        <v>152</v>
      </c>
      <c r="L293" s="450" t="s">
        <v>140</v>
      </c>
      <c r="M293" s="301" t="s">
        <v>152</v>
      </c>
    </row>
    <row r="294" spans="1:13" s="146" customFormat="1">
      <c r="A294" s="314" t="s">
        <v>1</v>
      </c>
      <c r="B294" s="359">
        <f t="array" ref="B294:B299">TRANSPOSE(B55:G55)</f>
        <v>18224</v>
      </c>
      <c r="C294" s="359">
        <f t="array" ref="C294:C299">TRANSPOSE(B61:G61)</f>
        <v>18942</v>
      </c>
      <c r="D294" s="474" t="s">
        <v>50</v>
      </c>
      <c r="E294" s="359">
        <f>B238</f>
        <v>0</v>
      </c>
      <c r="F294" s="359">
        <f>$C$238</f>
        <v>138916795.50999999</v>
      </c>
      <c r="G294" s="475">
        <f t="shared" ref="G294:H299" si="86">E294*$M$291</f>
        <v>0</v>
      </c>
      <c r="H294" s="475">
        <f t="shared" si="86"/>
        <v>139219671.7369549</v>
      </c>
      <c r="I294" s="475"/>
      <c r="J294" s="359">
        <f t="shared" ref="J294:K299" si="87">E294/B294</f>
        <v>0</v>
      </c>
      <c r="K294" s="359">
        <f t="shared" si="87"/>
        <v>7333.7976723682814</v>
      </c>
      <c r="L294" s="359">
        <f t="shared" ref="L294:M299" si="88">G294/B294</f>
        <v>0</v>
      </c>
      <c r="M294" s="279">
        <f t="shared" si="88"/>
        <v>7349.7873369736508</v>
      </c>
    </row>
    <row r="295" spans="1:13" s="146" customFormat="1">
      <c r="A295" s="314" t="s">
        <v>76</v>
      </c>
      <c r="B295" s="359">
        <v>2029</v>
      </c>
      <c r="C295" s="359">
        <v>2089.1666666666665</v>
      </c>
      <c r="D295" s="474" t="s">
        <v>50</v>
      </c>
      <c r="E295" s="359">
        <f>B242</f>
        <v>0</v>
      </c>
      <c r="F295" s="359">
        <f>$C$242</f>
        <v>63555664.079999998</v>
      </c>
      <c r="G295" s="475">
        <f t="shared" si="86"/>
        <v>0</v>
      </c>
      <c r="H295" s="475">
        <f t="shared" si="86"/>
        <v>63694232.635857441</v>
      </c>
      <c r="I295" s="475"/>
      <c r="J295" s="359">
        <f t="shared" si="87"/>
        <v>0</v>
      </c>
      <c r="K295" s="359">
        <f t="shared" si="87"/>
        <v>30421.538450737935</v>
      </c>
      <c r="L295" s="359">
        <f t="shared" si="88"/>
        <v>0</v>
      </c>
      <c r="M295" s="279">
        <f t="shared" si="88"/>
        <v>30487.86564141561</v>
      </c>
    </row>
    <row r="296" spans="1:13" s="146" customFormat="1">
      <c r="A296" s="314" t="s">
        <v>139</v>
      </c>
      <c r="B296" s="359">
        <v>226</v>
      </c>
      <c r="C296" s="359">
        <v>217.33333333333334</v>
      </c>
      <c r="D296" s="474" t="s">
        <v>51</v>
      </c>
      <c r="E296" s="476">
        <f>B247</f>
        <v>0</v>
      </c>
      <c r="F296" s="476">
        <f>$C$247</f>
        <v>946402.53</v>
      </c>
      <c r="G296" s="475">
        <f t="shared" si="86"/>
        <v>0</v>
      </c>
      <c r="H296" s="475">
        <f t="shared" si="86"/>
        <v>948465.94376083894</v>
      </c>
      <c r="I296" s="475"/>
      <c r="J296" s="359">
        <f t="shared" si="87"/>
        <v>0</v>
      </c>
      <c r="K296" s="359">
        <f t="shared" si="87"/>
        <v>4354.6128680981592</v>
      </c>
      <c r="L296" s="359">
        <f t="shared" si="88"/>
        <v>0</v>
      </c>
      <c r="M296" s="279">
        <f t="shared" si="88"/>
        <v>4364.1071031940437</v>
      </c>
    </row>
    <row r="297" spans="1:13" s="146" customFormat="1">
      <c r="A297" s="314" t="s">
        <v>53</v>
      </c>
      <c r="B297" s="359">
        <v>41</v>
      </c>
      <c r="C297" s="359">
        <v>41</v>
      </c>
      <c r="D297" s="474" t="s">
        <v>51</v>
      </c>
      <c r="E297" s="476">
        <f>B252</f>
        <v>0</v>
      </c>
      <c r="F297" s="476">
        <f>$C$252</f>
        <v>363.5</v>
      </c>
      <c r="G297" s="475">
        <f t="shared" si="86"/>
        <v>0</v>
      </c>
      <c r="H297" s="475">
        <f t="shared" si="86"/>
        <v>364.29252842029592</v>
      </c>
      <c r="I297" s="475"/>
      <c r="J297" s="359">
        <f t="shared" si="87"/>
        <v>0</v>
      </c>
      <c r="K297" s="359">
        <f t="shared" si="87"/>
        <v>8.8658536585365848</v>
      </c>
      <c r="L297" s="359">
        <f t="shared" si="88"/>
        <v>0</v>
      </c>
      <c r="M297" s="279">
        <f t="shared" si="88"/>
        <v>8.8851836200072185</v>
      </c>
    </row>
    <row r="298" spans="1:13" s="146" customFormat="1">
      <c r="A298" s="314" t="s">
        <v>48</v>
      </c>
      <c r="B298" s="359">
        <v>6626</v>
      </c>
      <c r="C298" s="359">
        <v>6579</v>
      </c>
      <c r="D298" s="474" t="s">
        <v>51</v>
      </c>
      <c r="E298" s="476">
        <f>B257</f>
        <v>0</v>
      </c>
      <c r="F298" s="476">
        <f>$C$257</f>
        <v>11102.61</v>
      </c>
      <c r="G298" s="475">
        <f t="shared" si="86"/>
        <v>0</v>
      </c>
      <c r="H298" s="475">
        <f t="shared" si="86"/>
        <v>11126.816695913238</v>
      </c>
      <c r="I298" s="475"/>
      <c r="J298" s="359">
        <f t="shared" si="87"/>
        <v>0</v>
      </c>
      <c r="K298" s="359">
        <f t="shared" si="87"/>
        <v>1.6875832193342455</v>
      </c>
      <c r="L298" s="359">
        <f t="shared" si="88"/>
        <v>0</v>
      </c>
      <c r="M298" s="279">
        <f t="shared" si="88"/>
        <v>1.6912626076779507</v>
      </c>
    </row>
    <row r="299" spans="1:13" s="146" customFormat="1" ht="13" thickBot="1">
      <c r="A299" s="286" t="s">
        <v>112</v>
      </c>
      <c r="B299" s="315">
        <v>227</v>
      </c>
      <c r="C299" s="315">
        <v>229.5</v>
      </c>
      <c r="D299" s="291" t="s">
        <v>50</v>
      </c>
      <c r="E299" s="309">
        <f>B261</f>
        <v>0</v>
      </c>
      <c r="F299" s="309">
        <f>$C$261</f>
        <v>663213.03</v>
      </c>
      <c r="G299" s="312">
        <f t="shared" si="86"/>
        <v>0</v>
      </c>
      <c r="H299" s="312">
        <f t="shared" si="86"/>
        <v>664659.01397520106</v>
      </c>
      <c r="I299" s="312"/>
      <c r="J299" s="315">
        <f t="shared" si="87"/>
        <v>0</v>
      </c>
      <c r="K299" s="315">
        <f t="shared" si="87"/>
        <v>2889.8171241830069</v>
      </c>
      <c r="L299" s="315">
        <f t="shared" si="88"/>
        <v>0</v>
      </c>
      <c r="M299" s="313">
        <f t="shared" si="88"/>
        <v>2896.1177079529457</v>
      </c>
    </row>
    <row r="300" spans="1:13" s="146" customFormat="1" ht="13">
      <c r="A300" s="298" t="s">
        <v>8</v>
      </c>
      <c r="B300" s="285">
        <f>SUM(B294:B299)</f>
        <v>27373</v>
      </c>
      <c r="C300" s="285">
        <f>SUM(C294:C299)</f>
        <v>28098</v>
      </c>
      <c r="D300" s="297"/>
      <c r="E300" s="297"/>
      <c r="F300" s="297"/>
      <c r="G300" s="297"/>
      <c r="H300" s="297"/>
      <c r="I300" s="297"/>
      <c r="J300" s="297"/>
      <c r="K300" s="297"/>
      <c r="L300" s="297"/>
      <c r="M300" s="297"/>
    </row>
    <row r="301" spans="1:13" s="146" customFormat="1" ht="13">
      <c r="A301" s="477" t="s">
        <v>156</v>
      </c>
      <c r="B301" s="478" t="s">
        <v>165</v>
      </c>
      <c r="C301" s="478" t="s">
        <v>164</v>
      </c>
      <c r="D301" s="479"/>
      <c r="E301" s="478" t="s">
        <v>159</v>
      </c>
      <c r="F301" s="478" t="s">
        <v>164</v>
      </c>
      <c r="G301" s="478" t="s">
        <v>159</v>
      </c>
      <c r="H301" s="478" t="s">
        <v>164</v>
      </c>
      <c r="I301" s="478"/>
      <c r="J301" s="478" t="s">
        <v>166</v>
      </c>
      <c r="K301" s="478" t="s">
        <v>164</v>
      </c>
      <c r="L301" s="478" t="s">
        <v>166</v>
      </c>
      <c r="M301" s="478" t="s">
        <v>164</v>
      </c>
    </row>
    <row r="302" spans="1:13" s="146" customFormat="1">
      <c r="A302" s="314" t="s">
        <v>1</v>
      </c>
      <c r="B302" s="480">
        <f>C294-B294</f>
        <v>718</v>
      </c>
      <c r="C302" s="481">
        <f t="shared" ref="C302:C308" si="89">B302/B294</f>
        <v>3.9398595258999122E-2</v>
      </c>
      <c r="D302" s="474" t="s">
        <v>50</v>
      </c>
      <c r="E302" s="480">
        <f t="shared" ref="E302:E307" si="90">F294-E294</f>
        <v>138916795.50999999</v>
      </c>
      <c r="F302" s="481" t="e">
        <f t="shared" ref="F302:F307" si="91">E302/E294</f>
        <v>#DIV/0!</v>
      </c>
      <c r="G302" s="480">
        <f t="shared" ref="G302:G307" si="92">H294-G294</f>
        <v>139219671.7369549</v>
      </c>
      <c r="H302" s="481" t="e">
        <f t="shared" ref="H302:H307" si="93">G302/G294</f>
        <v>#DIV/0!</v>
      </c>
      <c r="I302" s="481"/>
      <c r="J302" s="480">
        <f t="shared" ref="J302:J307" si="94">K294-J294</f>
        <v>7333.7976723682814</v>
      </c>
      <c r="K302" s="481" t="e">
        <f t="shared" ref="K302:K307" si="95">J302/J294</f>
        <v>#DIV/0!</v>
      </c>
      <c r="L302" s="480">
        <f t="shared" ref="L302:L307" si="96">M294-L294</f>
        <v>7349.7873369736508</v>
      </c>
      <c r="M302" s="311" t="e">
        <f t="shared" ref="M302:M307" si="97">L302/L294</f>
        <v>#DIV/0!</v>
      </c>
    </row>
    <row r="303" spans="1:13" s="146" customFormat="1">
      <c r="A303" s="314" t="s">
        <v>76</v>
      </c>
      <c r="B303" s="480">
        <f t="shared" ref="B303:B307" si="98">C295-B295</f>
        <v>60.166666666666515</v>
      </c>
      <c r="C303" s="481">
        <f t="shared" si="89"/>
        <v>2.965335961885979E-2</v>
      </c>
      <c r="D303" s="474" t="s">
        <v>50</v>
      </c>
      <c r="E303" s="480">
        <f t="shared" si="90"/>
        <v>63555664.079999998</v>
      </c>
      <c r="F303" s="481" t="e">
        <f t="shared" si="91"/>
        <v>#DIV/0!</v>
      </c>
      <c r="G303" s="480">
        <f t="shared" si="92"/>
        <v>63694232.635857441</v>
      </c>
      <c r="H303" s="481" t="e">
        <f t="shared" si="93"/>
        <v>#DIV/0!</v>
      </c>
      <c r="I303" s="481"/>
      <c r="J303" s="480">
        <f t="shared" si="94"/>
        <v>30421.538450737935</v>
      </c>
      <c r="K303" s="481" t="e">
        <f t="shared" si="95"/>
        <v>#DIV/0!</v>
      </c>
      <c r="L303" s="480">
        <f t="shared" si="96"/>
        <v>30487.86564141561</v>
      </c>
      <c r="M303" s="311" t="e">
        <f t="shared" si="97"/>
        <v>#DIV/0!</v>
      </c>
    </row>
    <row r="304" spans="1:13" s="146" customFormat="1">
      <c r="A304" s="314" t="s">
        <v>139</v>
      </c>
      <c r="B304" s="480">
        <f t="shared" si="98"/>
        <v>-8.6666666666666572</v>
      </c>
      <c r="C304" s="481">
        <f t="shared" si="89"/>
        <v>-3.8348082595870164E-2</v>
      </c>
      <c r="D304" s="474" t="s">
        <v>51</v>
      </c>
      <c r="E304" s="480">
        <f t="shared" si="90"/>
        <v>946402.53</v>
      </c>
      <c r="F304" s="481" t="e">
        <f t="shared" si="91"/>
        <v>#DIV/0!</v>
      </c>
      <c r="G304" s="480">
        <f t="shared" si="92"/>
        <v>948465.94376083894</v>
      </c>
      <c r="H304" s="481" t="e">
        <f t="shared" si="93"/>
        <v>#DIV/0!</v>
      </c>
      <c r="I304" s="481"/>
      <c r="J304" s="480">
        <f t="shared" si="94"/>
        <v>4354.6128680981592</v>
      </c>
      <c r="K304" s="481" t="e">
        <f t="shared" si="95"/>
        <v>#DIV/0!</v>
      </c>
      <c r="L304" s="480">
        <f t="shared" si="96"/>
        <v>4364.1071031940437</v>
      </c>
      <c r="M304" s="311" t="e">
        <f t="shared" si="97"/>
        <v>#DIV/0!</v>
      </c>
    </row>
    <row r="305" spans="1:13" s="146" customFormat="1">
      <c r="A305" s="314" t="s">
        <v>53</v>
      </c>
      <c r="B305" s="480">
        <f t="shared" si="98"/>
        <v>0</v>
      </c>
      <c r="C305" s="481">
        <f t="shared" si="89"/>
        <v>0</v>
      </c>
      <c r="D305" s="474" t="s">
        <v>51</v>
      </c>
      <c r="E305" s="480">
        <f t="shared" si="90"/>
        <v>363.5</v>
      </c>
      <c r="F305" s="481" t="e">
        <f t="shared" si="91"/>
        <v>#DIV/0!</v>
      </c>
      <c r="G305" s="480">
        <f t="shared" si="92"/>
        <v>364.29252842029592</v>
      </c>
      <c r="H305" s="481" t="e">
        <f t="shared" si="93"/>
        <v>#DIV/0!</v>
      </c>
      <c r="I305" s="481"/>
      <c r="J305" s="480">
        <f t="shared" si="94"/>
        <v>8.8658536585365848</v>
      </c>
      <c r="K305" s="481" t="e">
        <f t="shared" si="95"/>
        <v>#DIV/0!</v>
      </c>
      <c r="L305" s="480">
        <f t="shared" si="96"/>
        <v>8.8851836200072185</v>
      </c>
      <c r="M305" s="311" t="e">
        <f t="shared" si="97"/>
        <v>#DIV/0!</v>
      </c>
    </row>
    <row r="306" spans="1:13" s="146" customFormat="1">
      <c r="A306" s="314" t="s">
        <v>48</v>
      </c>
      <c r="B306" s="480">
        <f t="shared" si="98"/>
        <v>-47</v>
      </c>
      <c r="C306" s="481">
        <f t="shared" si="89"/>
        <v>-7.0932689405372772E-3</v>
      </c>
      <c r="D306" s="474" t="s">
        <v>51</v>
      </c>
      <c r="E306" s="480">
        <f t="shared" si="90"/>
        <v>11102.61</v>
      </c>
      <c r="F306" s="481" t="e">
        <f t="shared" si="91"/>
        <v>#DIV/0!</v>
      </c>
      <c r="G306" s="480">
        <f t="shared" si="92"/>
        <v>11126.816695913238</v>
      </c>
      <c r="H306" s="481" t="e">
        <f t="shared" si="93"/>
        <v>#DIV/0!</v>
      </c>
      <c r="I306" s="481"/>
      <c r="J306" s="480">
        <f t="shared" si="94"/>
        <v>1.6875832193342455</v>
      </c>
      <c r="K306" s="481" t="e">
        <f t="shared" si="95"/>
        <v>#DIV/0!</v>
      </c>
      <c r="L306" s="480">
        <f t="shared" si="96"/>
        <v>1.6912626076779507</v>
      </c>
      <c r="M306" s="311" t="e">
        <f t="shared" si="97"/>
        <v>#DIV/0!</v>
      </c>
    </row>
    <row r="307" spans="1:13" s="146" customFormat="1" ht="13" thickBot="1">
      <c r="A307" s="286" t="s">
        <v>112</v>
      </c>
      <c r="B307" s="289">
        <f t="shared" si="98"/>
        <v>2.5</v>
      </c>
      <c r="C307" s="299">
        <f t="shared" si="89"/>
        <v>1.1013215859030838E-2</v>
      </c>
      <c r="D307" s="291" t="s">
        <v>50</v>
      </c>
      <c r="E307" s="289">
        <f t="shared" si="90"/>
        <v>663213.03</v>
      </c>
      <c r="F307" s="299" t="e">
        <f t="shared" si="91"/>
        <v>#DIV/0!</v>
      </c>
      <c r="G307" s="289">
        <f t="shared" si="92"/>
        <v>664659.01397520106</v>
      </c>
      <c r="H307" s="299" t="e">
        <f t="shared" si="93"/>
        <v>#DIV/0!</v>
      </c>
      <c r="I307" s="299"/>
      <c r="J307" s="289">
        <f t="shared" si="94"/>
        <v>2889.8171241830069</v>
      </c>
      <c r="K307" s="299" t="e">
        <f t="shared" si="95"/>
        <v>#DIV/0!</v>
      </c>
      <c r="L307" s="289">
        <f t="shared" si="96"/>
        <v>2896.1177079529457</v>
      </c>
      <c r="M307" s="319" t="e">
        <f t="shared" si="97"/>
        <v>#DIV/0!</v>
      </c>
    </row>
    <row r="308" spans="1:13" s="146" customFormat="1" ht="13.5" thickBot="1">
      <c r="A308" s="283" t="s">
        <v>8</v>
      </c>
      <c r="B308" s="306">
        <f>SUM(B302:B307)</f>
        <v>724.99999999999989</v>
      </c>
      <c r="C308" s="318">
        <f t="shared" si="89"/>
        <v>2.648595331165747E-2</v>
      </c>
      <c r="D308" s="209"/>
      <c r="E308" s="209"/>
      <c r="F308" s="209"/>
      <c r="G308" s="209"/>
      <c r="H308" s="209"/>
      <c r="I308" s="209"/>
      <c r="J308" s="209"/>
      <c r="K308" s="209"/>
      <c r="L308" s="209"/>
      <c r="M308" s="209"/>
    </row>
    <row r="309" spans="1:13" s="146" customFormat="1"/>
    <row r="310" spans="1:13" s="146" customFormat="1" ht="13">
      <c r="A310" s="287" t="s">
        <v>281</v>
      </c>
      <c r="B310" s="209"/>
      <c r="C310" s="209"/>
      <c r="D310" s="209"/>
      <c r="E310" s="209"/>
    </row>
    <row r="311" spans="1:13" s="146" customFormat="1" ht="26">
      <c r="A311" s="353" t="s">
        <v>151</v>
      </c>
      <c r="B311" s="353" t="s">
        <v>152</v>
      </c>
      <c r="C311" s="353" t="s">
        <v>167</v>
      </c>
      <c r="D311" s="353" t="s">
        <v>153</v>
      </c>
      <c r="E311" s="353" t="s">
        <v>154</v>
      </c>
    </row>
    <row r="312" spans="1:13" s="146" customFormat="1">
      <c r="A312" s="354" t="str">
        <f>A302</f>
        <v xml:space="preserve">Residential </v>
      </c>
      <c r="B312" s="355">
        <f>C281</f>
        <v>-7031059.470338136</v>
      </c>
      <c r="C312" s="355">
        <v>-6014496.8858355712</v>
      </c>
      <c r="D312" s="359">
        <f>C312-B312</f>
        <v>1016562.5845025647</v>
      </c>
      <c r="E312" s="473">
        <f>D312/B312</f>
        <v>-0.14458170760624736</v>
      </c>
    </row>
    <row r="313" spans="1:13" s="146" customFormat="1">
      <c r="A313" s="354" t="str">
        <f t="shared" ref="A313:A314" si="99">A303</f>
        <v>General Service &lt; 50 kW</v>
      </c>
      <c r="B313" s="355">
        <f>C282</f>
        <v>-2040970.4812019907</v>
      </c>
      <c r="C313" s="355">
        <v>-1854314.7499116792</v>
      </c>
      <c r="D313" s="359">
        <f t="shared" ref="D313:D319" si="100">C313-B313</f>
        <v>186655.73129031155</v>
      </c>
      <c r="E313" s="473">
        <f t="shared" ref="E313:E318" si="101">D313/B313</f>
        <v>-9.1454400251974349E-2</v>
      </c>
    </row>
    <row r="314" spans="1:13" s="146" customFormat="1">
      <c r="A314" s="354" t="str">
        <f t="shared" si="99"/>
        <v>General Service 50 to 4,999 kW</v>
      </c>
      <c r="B314" s="355">
        <f>C283</f>
        <v>-2966388.2039628481</v>
      </c>
      <c r="C314" s="355">
        <v>-2600439.773949929</v>
      </c>
      <c r="D314" s="359">
        <f t="shared" si="100"/>
        <v>365948.43001291901</v>
      </c>
      <c r="E314" s="473">
        <f t="shared" si="101"/>
        <v>-0.12336498288526172</v>
      </c>
    </row>
    <row r="315" spans="1:13" s="146" customFormat="1">
      <c r="A315" s="354" t="s">
        <v>231</v>
      </c>
      <c r="B315" s="355">
        <f t="shared" ref="B315:B318" si="102">C284</f>
        <v>-163546.45933271543</v>
      </c>
      <c r="C315" s="355">
        <v>-192906.42892148645</v>
      </c>
      <c r="D315" s="359">
        <f t="shared" si="100"/>
        <v>-29359.969588771026</v>
      </c>
      <c r="E315" s="473">
        <f t="shared" si="101"/>
        <v>0.17952066775742134</v>
      </c>
    </row>
    <row r="316" spans="1:13" s="146" customFormat="1">
      <c r="A316" s="354" t="str">
        <f>A305</f>
        <v>Sentinel Lights</v>
      </c>
      <c r="B316" s="355">
        <f t="shared" si="102"/>
        <v>-6331.6021178120327</v>
      </c>
      <c r="C316" s="355">
        <v>-5966.7130477044984</v>
      </c>
      <c r="D316" s="359">
        <f t="shared" si="100"/>
        <v>364.88907010753428</v>
      </c>
      <c r="E316" s="473">
        <f t="shared" si="101"/>
        <v>-5.7629816801190031E-2</v>
      </c>
    </row>
    <row r="317" spans="1:13" s="146" customFormat="1">
      <c r="A317" s="354" t="str">
        <f>A306</f>
        <v>Street Lights</v>
      </c>
      <c r="B317" s="355">
        <f t="shared" si="102"/>
        <v>-152429.91905833836</v>
      </c>
      <c r="C317" s="355">
        <v>-117454.34418054398</v>
      </c>
      <c r="D317" s="359">
        <f t="shared" si="100"/>
        <v>34975.574877794381</v>
      </c>
      <c r="E317" s="473">
        <f t="shared" si="101"/>
        <v>-0.22945347667873811</v>
      </c>
    </row>
    <row r="318" spans="1:13" s="146" customFormat="1" ht="13" thickBot="1">
      <c r="A318" s="320" t="str">
        <f>A307</f>
        <v xml:space="preserve">Unmetered Scattered Loads </v>
      </c>
      <c r="B318" s="355">
        <f t="shared" si="102"/>
        <v>-43569.313988159251</v>
      </c>
      <c r="C318" s="307">
        <v>-14375.584153085098</v>
      </c>
      <c r="D318" s="315">
        <f t="shared" si="100"/>
        <v>29193.729835074155</v>
      </c>
      <c r="E318" s="317">
        <f t="shared" si="101"/>
        <v>-0.67005254760283994</v>
      </c>
    </row>
    <row r="319" spans="1:13" s="146" customFormat="1" ht="13">
      <c r="A319" s="316" t="s">
        <v>8</v>
      </c>
      <c r="B319" s="310">
        <f>SUM(B312:B318)</f>
        <v>-12404295.449999999</v>
      </c>
      <c r="C319" s="310">
        <f>SUM(C312:C318)</f>
        <v>-10799954.48</v>
      </c>
      <c r="D319" s="293">
        <f t="shared" si="100"/>
        <v>1604340.9699999988</v>
      </c>
      <c r="E319" s="290">
        <f>D319/B319</f>
        <v>-0.12933753283020996</v>
      </c>
    </row>
    <row r="320" spans="1:13" s="146" customFormat="1" ht="13" thickBot="1"/>
    <row r="321" spans="1:13" s="146" customFormat="1" ht="13.5" thickBot="1">
      <c r="A321" s="287" t="s">
        <v>282</v>
      </c>
      <c r="B321" s="209"/>
      <c r="C321" s="209"/>
      <c r="D321" s="209"/>
      <c r="E321" s="209"/>
      <c r="F321" s="209"/>
      <c r="G321" s="209"/>
      <c r="H321" s="209"/>
      <c r="I321" s="209"/>
      <c r="J321" s="209"/>
      <c r="K321" s="209"/>
      <c r="L321" s="292" t="s">
        <v>168</v>
      </c>
      <c r="M321" s="304">
        <f>$F$120</f>
        <v>0.98986577471786785</v>
      </c>
    </row>
    <row r="322" spans="1:13" s="146" customFormat="1" ht="13.5" thickBot="1">
      <c r="A322" s="287"/>
      <c r="B322" s="209"/>
      <c r="C322" s="209"/>
      <c r="D322" s="209"/>
      <c r="E322" s="209"/>
      <c r="F322" s="209"/>
      <c r="G322" s="209"/>
      <c r="H322" s="209"/>
      <c r="I322" s="209"/>
      <c r="J322" s="209"/>
      <c r="K322" s="209"/>
      <c r="L322" s="292" t="s">
        <v>169</v>
      </c>
      <c r="M322" s="304">
        <f>$F$121</f>
        <v>0.99959670668093559</v>
      </c>
    </row>
    <row r="323" spans="1:13" s="146" customFormat="1" ht="39" customHeight="1">
      <c r="A323" s="541" t="s">
        <v>155</v>
      </c>
      <c r="B323" s="543" t="s">
        <v>157</v>
      </c>
      <c r="C323" s="543"/>
      <c r="D323" s="543" t="s">
        <v>158</v>
      </c>
      <c r="E323" s="545" t="s">
        <v>159</v>
      </c>
      <c r="F323" s="545"/>
      <c r="G323" s="545" t="s">
        <v>162</v>
      </c>
      <c r="H323" s="545"/>
      <c r="I323" s="398"/>
      <c r="J323" s="545" t="s">
        <v>160</v>
      </c>
      <c r="K323" s="545"/>
      <c r="L323" s="545" t="s">
        <v>161</v>
      </c>
      <c r="M323" s="546"/>
    </row>
    <row r="324" spans="1:13" s="146" customFormat="1" ht="13">
      <c r="A324" s="542"/>
      <c r="B324" s="450" t="s">
        <v>152</v>
      </c>
      <c r="C324" s="450" t="s">
        <v>167</v>
      </c>
      <c r="D324" s="551"/>
      <c r="E324" s="450" t="s">
        <v>152</v>
      </c>
      <c r="F324" s="450" t="s">
        <v>167</v>
      </c>
      <c r="G324" s="450" t="s">
        <v>152</v>
      </c>
      <c r="H324" s="450" t="s">
        <v>167</v>
      </c>
      <c r="I324" s="450"/>
      <c r="J324" s="450" t="s">
        <v>152</v>
      </c>
      <c r="K324" s="450" t="s">
        <v>167</v>
      </c>
      <c r="L324" s="450" t="s">
        <v>152</v>
      </c>
      <c r="M324" s="301" t="s">
        <v>167</v>
      </c>
    </row>
    <row r="325" spans="1:13" s="146" customFormat="1">
      <c r="A325" s="314" t="s">
        <v>1</v>
      </c>
      <c r="B325" s="359">
        <f>C294</f>
        <v>18942</v>
      </c>
      <c r="C325" s="359">
        <f>$D$237</f>
        <v>18417.25</v>
      </c>
      <c r="D325" s="474" t="s">
        <v>50</v>
      </c>
      <c r="E325" s="359">
        <f>$C$238</f>
        <v>138916795.50999999</v>
      </c>
      <c r="F325" s="359">
        <f>$D$238</f>
        <v>139158721.56</v>
      </c>
      <c r="G325" s="475">
        <f t="shared" ref="G325:G331" si="103">E325*$M$321</f>
        <v>137508981.40882978</v>
      </c>
      <c r="H325" s="475">
        <f t="shared" ref="H325:H331" si="104">F325*$M$322</f>
        <v>139102599.77730531</v>
      </c>
      <c r="I325" s="475"/>
      <c r="J325" s="359">
        <f t="shared" ref="J325:K331" si="105">E325/B325</f>
        <v>7333.7976723682814</v>
      </c>
      <c r="K325" s="359">
        <f t="shared" si="105"/>
        <v>7555.8903506223787</v>
      </c>
      <c r="L325" s="359">
        <f t="shared" ref="L325:M331" si="106">G325/B325</f>
        <v>7259.4753145829254</v>
      </c>
      <c r="M325" s="279">
        <f t="shared" si="106"/>
        <v>7552.843110524389</v>
      </c>
    </row>
    <row r="326" spans="1:13" s="146" customFormat="1">
      <c r="A326" s="314" t="s">
        <v>76</v>
      </c>
      <c r="B326" s="359">
        <f>C241</f>
        <v>2051.8333333333335</v>
      </c>
      <c r="C326" s="359">
        <f>$D$241</f>
        <v>2067</v>
      </c>
      <c r="D326" s="474" t="s">
        <v>50</v>
      </c>
      <c r="E326" s="359">
        <f>$C$242</f>
        <v>63555664.079999998</v>
      </c>
      <c r="F326" s="359">
        <f>$D$242</f>
        <v>63059837.18</v>
      </c>
      <c r="G326" s="475">
        <f t="shared" si="103"/>
        <v>62911576.662257761</v>
      </c>
      <c r="H326" s="475">
        <f t="shared" si="104"/>
        <v>63034405.568964019</v>
      </c>
      <c r="I326" s="475"/>
      <c r="J326" s="359">
        <f t="shared" si="105"/>
        <v>30975.061691170496</v>
      </c>
      <c r="K326" s="359">
        <f t="shared" si="105"/>
        <v>30507.903812288339</v>
      </c>
      <c r="L326" s="359">
        <f t="shared" si="106"/>
        <v>30661.153437864232</v>
      </c>
      <c r="M326" s="279">
        <f t="shared" si="106"/>
        <v>30495.600178502187</v>
      </c>
    </row>
    <row r="327" spans="1:13" s="146" customFormat="1">
      <c r="A327" s="314" t="s">
        <v>139</v>
      </c>
      <c r="B327" s="359">
        <f>C245</f>
        <v>218</v>
      </c>
      <c r="C327" s="359">
        <f>$D$245</f>
        <v>216.75</v>
      </c>
      <c r="D327" s="474" t="s">
        <v>51</v>
      </c>
      <c r="E327" s="476">
        <f>$C$247</f>
        <v>946402.53</v>
      </c>
      <c r="F327" s="476">
        <f>$D$247</f>
        <v>911297.84000000008</v>
      </c>
      <c r="G327" s="475">
        <f t="shared" si="103"/>
        <v>936811.47355340025</v>
      </c>
      <c r="H327" s="475">
        <f t="shared" si="104"/>
        <v>910930.31966945028</v>
      </c>
      <c r="I327" s="475"/>
      <c r="J327" s="359">
        <f t="shared" si="105"/>
        <v>4341.2960091743116</v>
      </c>
      <c r="K327" s="359">
        <f t="shared" si="105"/>
        <v>4204.3729642445214</v>
      </c>
      <c r="L327" s="359">
        <f t="shared" si="106"/>
        <v>4297.3003374009186</v>
      </c>
      <c r="M327" s="279">
        <f t="shared" si="106"/>
        <v>4202.6773687171872</v>
      </c>
    </row>
    <row r="328" spans="1:13" s="146" customFormat="1">
      <c r="A328" s="314" t="s">
        <v>53</v>
      </c>
      <c r="B328" s="359">
        <f>C250</f>
        <v>43.583333333333336</v>
      </c>
      <c r="C328" s="359">
        <f>$D$250</f>
        <v>43.5</v>
      </c>
      <c r="D328" s="474" t="s">
        <v>51</v>
      </c>
      <c r="E328" s="476">
        <f>$C$252</f>
        <v>363.5</v>
      </c>
      <c r="F328" s="476">
        <f>$D$252</f>
        <v>367.99</v>
      </c>
      <c r="G328" s="475">
        <f t="shared" si="103"/>
        <v>359.81620910994496</v>
      </c>
      <c r="H328" s="475">
        <f t="shared" si="104"/>
        <v>367.8415920915175</v>
      </c>
      <c r="I328" s="475"/>
      <c r="J328" s="359">
        <f t="shared" si="105"/>
        <v>8.340344168260037</v>
      </c>
      <c r="K328" s="359">
        <f t="shared" si="105"/>
        <v>8.4595402298850573</v>
      </c>
      <c r="L328" s="359">
        <f t="shared" si="106"/>
        <v>8.2558212415283734</v>
      </c>
      <c r="M328" s="279">
        <f t="shared" si="106"/>
        <v>8.4561285538279893</v>
      </c>
    </row>
    <row r="329" spans="1:13" s="146" customFormat="1">
      <c r="A329" s="314" t="s">
        <v>48</v>
      </c>
      <c r="B329" s="359">
        <f>C255</f>
        <v>6557.5</v>
      </c>
      <c r="C329" s="359">
        <f>$D$255</f>
        <v>6567.5</v>
      </c>
      <c r="D329" s="474" t="s">
        <v>51</v>
      </c>
      <c r="E329" s="476">
        <f>$C$257</f>
        <v>11102.61</v>
      </c>
      <c r="F329" s="476">
        <f>$D$257</f>
        <v>7005.69</v>
      </c>
      <c r="G329" s="475">
        <f t="shared" si="103"/>
        <v>10990.093649040347</v>
      </c>
      <c r="H329" s="475">
        <f t="shared" si="104"/>
        <v>7002.8646520275634</v>
      </c>
      <c r="I329" s="475"/>
      <c r="J329" s="359">
        <f t="shared" si="105"/>
        <v>1.6931162790697676</v>
      </c>
      <c r="K329" s="359">
        <f t="shared" si="105"/>
        <v>1.0667209744956223</v>
      </c>
      <c r="L329" s="359">
        <f t="shared" si="106"/>
        <v>1.6759578572688292</v>
      </c>
      <c r="M329" s="279">
        <f t="shared" si="106"/>
        <v>1.0662907730533024</v>
      </c>
    </row>
    <row r="330" spans="1:13" s="146" customFormat="1">
      <c r="A330" s="314" t="s">
        <v>112</v>
      </c>
      <c r="B330" s="359">
        <f>C260</f>
        <v>228.5</v>
      </c>
      <c r="C330" s="359">
        <f>$D$260</f>
        <v>227.58333333333334</v>
      </c>
      <c r="D330" s="474" t="s">
        <v>50</v>
      </c>
      <c r="E330" s="476">
        <f>$C$261</f>
        <v>663213.03</v>
      </c>
      <c r="F330" s="476">
        <f>$D$261</f>
        <v>665566.46</v>
      </c>
      <c r="G330" s="475">
        <f t="shared" si="103"/>
        <v>656491.87974393461</v>
      </c>
      <c r="H330" s="475">
        <f t="shared" si="104"/>
        <v>665298.04149328859</v>
      </c>
      <c r="I330" s="475"/>
      <c r="J330" s="359">
        <f t="shared" si="105"/>
        <v>2902.4640262582056</v>
      </c>
      <c r="K330" s="359">
        <f t="shared" si="105"/>
        <v>2924.4956133284509</v>
      </c>
      <c r="L330" s="359">
        <f t="shared" si="106"/>
        <v>2873.049801942821</v>
      </c>
      <c r="M330" s="279">
        <f t="shared" si="106"/>
        <v>2923.316183785962</v>
      </c>
    </row>
    <row r="331" spans="1:13" s="146" customFormat="1" ht="13" thickBot="1">
      <c r="A331" s="286" t="s">
        <v>79</v>
      </c>
      <c r="B331" s="315">
        <f>C264</f>
        <v>1</v>
      </c>
      <c r="C331" s="315">
        <f>$D$264</f>
        <v>1</v>
      </c>
      <c r="D331" s="291" t="s">
        <v>51</v>
      </c>
      <c r="E331" s="328">
        <f>$C$266</f>
        <v>39140</v>
      </c>
      <c r="F331" s="328">
        <f>$D$266</f>
        <v>38847.800000000003</v>
      </c>
      <c r="G331" s="312">
        <f t="shared" si="103"/>
        <v>38743.346422457347</v>
      </c>
      <c r="H331" s="312">
        <f t="shared" si="104"/>
        <v>38832.132941799653</v>
      </c>
      <c r="I331" s="312"/>
      <c r="J331" s="315">
        <f t="shared" si="105"/>
        <v>39140</v>
      </c>
      <c r="K331" s="315">
        <f t="shared" si="105"/>
        <v>38847.800000000003</v>
      </c>
      <c r="L331" s="315">
        <f t="shared" si="106"/>
        <v>38743.346422457347</v>
      </c>
      <c r="M331" s="313">
        <f t="shared" si="106"/>
        <v>38832.132941799653</v>
      </c>
    </row>
    <row r="332" spans="1:13" s="146" customFormat="1" ht="13.5" thickBot="1">
      <c r="A332" s="298" t="s">
        <v>8</v>
      </c>
      <c r="B332" s="285">
        <f>SUM(B325:B331)</f>
        <v>28042.416666666664</v>
      </c>
      <c r="C332" s="285">
        <f>SUM(C325:C331)</f>
        <v>27540.583333333332</v>
      </c>
      <c r="D332" s="297"/>
      <c r="E332" s="297"/>
      <c r="F332" s="297"/>
      <c r="G332" s="297"/>
      <c r="H332" s="297"/>
      <c r="I332" s="297"/>
      <c r="J332" s="297"/>
      <c r="K332" s="297"/>
      <c r="L332" s="297"/>
      <c r="M332" s="297"/>
    </row>
    <row r="333" spans="1:13" s="146" customFormat="1" ht="13">
      <c r="A333" s="325" t="s">
        <v>156</v>
      </c>
      <c r="B333" s="397" t="s">
        <v>165</v>
      </c>
      <c r="C333" s="397" t="s">
        <v>164</v>
      </c>
      <c r="D333" s="326"/>
      <c r="E333" s="397" t="s">
        <v>159</v>
      </c>
      <c r="F333" s="397" t="s">
        <v>164</v>
      </c>
      <c r="G333" s="397" t="s">
        <v>159</v>
      </c>
      <c r="H333" s="397" t="s">
        <v>164</v>
      </c>
      <c r="I333" s="397"/>
      <c r="J333" s="397" t="s">
        <v>166</v>
      </c>
      <c r="K333" s="397" t="s">
        <v>164</v>
      </c>
      <c r="L333" s="397" t="s">
        <v>166</v>
      </c>
      <c r="M333" s="327" t="s">
        <v>164</v>
      </c>
    </row>
    <row r="334" spans="1:13" s="146" customFormat="1">
      <c r="A334" s="314" t="s">
        <v>1</v>
      </c>
      <c r="B334" s="480">
        <f t="shared" ref="B334:B336" si="107">C325-B325</f>
        <v>-524.75</v>
      </c>
      <c r="C334" s="481">
        <f t="shared" ref="C334:C336" si="108">B334/B325</f>
        <v>-2.7702988068841729E-2</v>
      </c>
      <c r="D334" s="474" t="s">
        <v>50</v>
      </c>
      <c r="E334" s="480">
        <f>F325-E325</f>
        <v>241926.05000001192</v>
      </c>
      <c r="F334" s="481">
        <f>E334/E325</f>
        <v>1.74151764091475E-3</v>
      </c>
      <c r="G334" s="480">
        <f>H325-G325</f>
        <v>1593618.3684755266</v>
      </c>
      <c r="H334" s="481">
        <f>G334/G325</f>
        <v>1.1589194772212869E-2</v>
      </c>
      <c r="I334" s="481"/>
      <c r="J334" s="480">
        <f>K325-J325</f>
        <v>222.09267825409734</v>
      </c>
      <c r="K334" s="481">
        <f t="shared" ref="K334:K336" si="109">J334/J325</f>
        <v>3.0283447700075097E-2</v>
      </c>
      <c r="L334" s="480">
        <f>M325-L325</f>
        <v>293.36779594146356</v>
      </c>
      <c r="M334" s="311">
        <f t="shared" ref="M334:M336" si="110">L334/L325</f>
        <v>4.0411707902931034E-2</v>
      </c>
    </row>
    <row r="335" spans="1:13" s="146" customFormat="1">
      <c r="A335" s="314" t="s">
        <v>76</v>
      </c>
      <c r="B335" s="480">
        <f t="shared" si="107"/>
        <v>15.166666666666515</v>
      </c>
      <c r="C335" s="481">
        <f t="shared" si="108"/>
        <v>7.3917634635690911E-3</v>
      </c>
      <c r="D335" s="474" t="s">
        <v>50</v>
      </c>
      <c r="E335" s="480">
        <f t="shared" ref="E335:E336" si="111">F326-E326</f>
        <v>-495826.89999999851</v>
      </c>
      <c r="F335" s="481">
        <f t="shared" ref="F335:F336" si="112">E335/E326</f>
        <v>-7.8014588813969717E-3</v>
      </c>
      <c r="G335" s="480">
        <f t="shared" ref="G335:G336" si="113">H326-G326</f>
        <v>122828.90670625865</v>
      </c>
      <c r="H335" s="481">
        <f t="shared" ref="H335:H336" si="114">G335/G326</f>
        <v>1.9524054748407983E-3</v>
      </c>
      <c r="I335" s="481"/>
      <c r="J335" s="480">
        <f t="shared" ref="J335:J336" si="115">K326-J326</f>
        <v>-467.15787888215709</v>
      </c>
      <c r="K335" s="481">
        <f t="shared" si="109"/>
        <v>-1.5081741677864725E-2</v>
      </c>
      <c r="L335" s="480">
        <f t="shared" ref="L335:L336" si="116">M326-L326</f>
        <v>-165.55325936204463</v>
      </c>
      <c r="M335" s="311">
        <f t="shared" si="110"/>
        <v>-5.399446556945204E-3</v>
      </c>
    </row>
    <row r="336" spans="1:13" s="146" customFormat="1">
      <c r="A336" s="314" t="s">
        <v>139</v>
      </c>
      <c r="B336" s="480">
        <f t="shared" si="107"/>
        <v>-1.25</v>
      </c>
      <c r="C336" s="481">
        <f t="shared" si="108"/>
        <v>-5.7339449541284407E-3</v>
      </c>
      <c r="D336" s="474" t="s">
        <v>51</v>
      </c>
      <c r="E336" s="480">
        <f t="shared" si="111"/>
        <v>-35104.689999999944</v>
      </c>
      <c r="F336" s="481">
        <f t="shared" si="112"/>
        <v>-3.7092768549551472E-2</v>
      </c>
      <c r="G336" s="480">
        <f t="shared" si="113"/>
        <v>-25881.15388394997</v>
      </c>
      <c r="H336" s="481">
        <f t="shared" si="114"/>
        <v>-2.7626854083864602E-2</v>
      </c>
      <c r="I336" s="481"/>
      <c r="J336" s="480">
        <f t="shared" si="115"/>
        <v>-136.92304492979019</v>
      </c>
      <c r="K336" s="481">
        <f t="shared" si="109"/>
        <v>-3.1539670328960621E-2</v>
      </c>
      <c r="L336" s="480">
        <f t="shared" si="116"/>
        <v>-94.622968683731415</v>
      </c>
      <c r="M336" s="311">
        <f t="shared" si="110"/>
        <v>-2.2019165814452013E-2</v>
      </c>
    </row>
    <row r="337" spans="1:13" s="146" customFormat="1">
      <c r="A337" s="314" t="s">
        <v>53</v>
      </c>
      <c r="B337" s="480">
        <f>C328-B328</f>
        <v>-8.3333333333335702E-2</v>
      </c>
      <c r="C337" s="481">
        <f>B337/B328</f>
        <v>-1.9120458891013926E-3</v>
      </c>
      <c r="D337" s="474" t="s">
        <v>51</v>
      </c>
      <c r="E337" s="480">
        <f>F328-E328</f>
        <v>4.4900000000000091</v>
      </c>
      <c r="F337" s="481">
        <f>E337/E328</f>
        <v>1.2352132049518594E-2</v>
      </c>
      <c r="G337" s="480">
        <f>H328-G328</f>
        <v>8.0253829815725339</v>
      </c>
      <c r="H337" s="481">
        <f>G337/G328</f>
        <v>2.2304117431019649E-2</v>
      </c>
      <c r="I337" s="481"/>
      <c r="J337" s="480">
        <f>K328-J328</f>
        <v>0.11919606162502028</v>
      </c>
      <c r="K337" s="481">
        <f>J337/J328</f>
        <v>1.4291503949996702E-2</v>
      </c>
      <c r="L337" s="480">
        <f>M328-L328</f>
        <v>0.20030731229961596</v>
      </c>
      <c r="M337" s="311">
        <f>L337/L328</f>
        <v>2.4262554437592659E-2</v>
      </c>
    </row>
    <row r="338" spans="1:13" s="146" customFormat="1">
      <c r="A338" s="314" t="s">
        <v>48</v>
      </c>
      <c r="B338" s="480">
        <f>C329-B329</f>
        <v>10</v>
      </c>
      <c r="C338" s="481">
        <f>B338/B329</f>
        <v>1.5249714067861228E-3</v>
      </c>
      <c r="D338" s="474" t="s">
        <v>51</v>
      </c>
      <c r="E338" s="480">
        <f>F329-E329</f>
        <v>-4096.920000000001</v>
      </c>
      <c r="F338" s="481">
        <f>E338/E329</f>
        <v>-0.36900512582176631</v>
      </c>
      <c r="G338" s="480">
        <f>H329-G329</f>
        <v>-3987.228997012784</v>
      </c>
      <c r="H338" s="481">
        <f>G338/G329</f>
        <v>-0.36280209471745017</v>
      </c>
      <c r="I338" s="481"/>
      <c r="J338" s="480">
        <f>K329-J329</f>
        <v>-0.62639530457414527</v>
      </c>
      <c r="K338" s="481">
        <f>J338/J329</f>
        <v>-0.36996590979463001</v>
      </c>
      <c r="L338" s="480">
        <f>M329-L329</f>
        <v>-0.60966708421552673</v>
      </c>
      <c r="M338" s="311">
        <f>L338/L329</f>
        <v>-0.36377232373196489</v>
      </c>
    </row>
    <row r="339" spans="1:13" s="146" customFormat="1">
      <c r="A339" s="314" t="s">
        <v>112</v>
      </c>
      <c r="B339" s="480">
        <f>C330-B330</f>
        <v>-0.91666666666665719</v>
      </c>
      <c r="C339" s="481">
        <f>B339/B330</f>
        <v>-4.0116703136396379E-3</v>
      </c>
      <c r="D339" s="474" t="s">
        <v>50</v>
      </c>
      <c r="E339" s="480">
        <f>F330-E330</f>
        <v>2353.4299999999348</v>
      </c>
      <c r="F339" s="481">
        <f>E339/E330</f>
        <v>3.5485279895660898E-3</v>
      </c>
      <c r="G339" s="480">
        <f>H330-G330</f>
        <v>8806.1617493539816</v>
      </c>
      <c r="H339" s="481">
        <f>G339/G330</f>
        <v>1.3413969039173546E-2</v>
      </c>
      <c r="I339" s="481"/>
      <c r="J339" s="480">
        <f>K330-J330</f>
        <v>22.031587070245223</v>
      </c>
      <c r="K339" s="481">
        <f>J339/J330</f>
        <v>7.5906494864116788E-3</v>
      </c>
      <c r="L339" s="480">
        <f>M330-L330</f>
        <v>50.266381843141062</v>
      </c>
      <c r="M339" s="311">
        <f>L339/L330</f>
        <v>1.7495826841967654E-2</v>
      </c>
    </row>
    <row r="340" spans="1:13" s="146" customFormat="1" ht="13" thickBot="1">
      <c r="A340" s="286" t="s">
        <v>79</v>
      </c>
      <c r="B340" s="289">
        <f>C331-B331</f>
        <v>0</v>
      </c>
      <c r="C340" s="299">
        <f>B340/B331</f>
        <v>0</v>
      </c>
      <c r="D340" s="291" t="s">
        <v>51</v>
      </c>
      <c r="E340" s="289">
        <f>F331-E331</f>
        <v>-292.19999999999709</v>
      </c>
      <c r="F340" s="299">
        <f>E340/E331</f>
        <v>-7.4655084312722809E-3</v>
      </c>
      <c r="G340" s="289">
        <f>H331-G331</f>
        <v>88.786519342305837</v>
      </c>
      <c r="H340" s="299">
        <f>G340/G331</f>
        <v>2.2916585050289117E-3</v>
      </c>
      <c r="I340" s="299"/>
      <c r="J340" s="289">
        <f>K331-J331</f>
        <v>-292.19999999999709</v>
      </c>
      <c r="K340" s="299">
        <f>J340/J331</f>
        <v>-7.4655084312722809E-3</v>
      </c>
      <c r="L340" s="289">
        <f>M331-L331</f>
        <v>88.786519342305837</v>
      </c>
      <c r="M340" s="319">
        <f>L340/L331</f>
        <v>2.2916585050289117E-3</v>
      </c>
    </row>
    <row r="341" spans="1:13" s="146" customFormat="1" ht="13.5" thickBot="1">
      <c r="A341" s="321" t="s">
        <v>8</v>
      </c>
      <c r="B341" s="281">
        <f>SUM(B334:B339)</f>
        <v>-501.83333333333348</v>
      </c>
      <c r="C341" s="322">
        <f>B341/B332</f>
        <v>-1.7895509481172873E-2</v>
      </c>
      <c r="D341" s="209"/>
      <c r="E341" s="209"/>
      <c r="F341" s="209"/>
      <c r="G341" s="209"/>
      <c r="H341" s="209"/>
      <c r="I341" s="209"/>
      <c r="J341" s="209"/>
      <c r="K341" s="209"/>
      <c r="L341" s="209"/>
      <c r="M341" s="209"/>
    </row>
    <row r="342" spans="1:13" s="146" customFormat="1"/>
    <row r="343" spans="1:13" s="146" customFormat="1" ht="13">
      <c r="A343" s="287" t="s">
        <v>283</v>
      </c>
      <c r="B343" s="209"/>
      <c r="C343" s="209"/>
      <c r="D343" s="209"/>
      <c r="E343" s="209"/>
    </row>
    <row r="344" spans="1:13" s="146" customFormat="1" ht="26">
      <c r="A344" s="353" t="s">
        <v>151</v>
      </c>
      <c r="B344" s="353" t="s">
        <v>167</v>
      </c>
      <c r="C344" s="353" t="s">
        <v>170</v>
      </c>
      <c r="D344" s="353" t="s">
        <v>153</v>
      </c>
      <c r="E344" s="353" t="s">
        <v>154</v>
      </c>
    </row>
    <row r="345" spans="1:13" s="146" customFormat="1">
      <c r="A345" s="354" t="s">
        <v>1</v>
      </c>
      <c r="B345" s="355">
        <f>C312</f>
        <v>-6014496.8858355712</v>
      </c>
      <c r="C345" s="355">
        <v>9054177.0800000001</v>
      </c>
      <c r="D345" s="359">
        <f>C345-B345</f>
        <v>15068673.965835571</v>
      </c>
      <c r="E345" s="473">
        <f>D345/B345</f>
        <v>-2.505392263370029</v>
      </c>
    </row>
    <row r="346" spans="1:13" s="146" customFormat="1">
      <c r="A346" s="354" t="s">
        <v>76</v>
      </c>
      <c r="B346" s="355">
        <f>C313</f>
        <v>-1854314.7499116792</v>
      </c>
      <c r="C346" s="355">
        <v>964496.07</v>
      </c>
      <c r="D346" s="359">
        <f t="shared" ref="D346:D352" si="117">C346-B346</f>
        <v>2818810.8199116793</v>
      </c>
      <c r="E346" s="473">
        <f t="shared" ref="E346:E351" si="118">D346/B346</f>
        <v>-1.5201361149966255</v>
      </c>
    </row>
    <row r="347" spans="1:13" s="146" customFormat="1">
      <c r="A347" s="354" t="s">
        <v>139</v>
      </c>
      <c r="B347" s="355">
        <f>C314</f>
        <v>-2600439.773949929</v>
      </c>
      <c r="C347" s="355">
        <v>941779.83</v>
      </c>
      <c r="D347" s="359">
        <f t="shared" si="117"/>
        <v>3542219.6039499291</v>
      </c>
      <c r="E347" s="473">
        <f t="shared" si="118"/>
        <v>-1.3621617541134154</v>
      </c>
    </row>
    <row r="348" spans="1:13" s="146" customFormat="1">
      <c r="A348" s="354" t="s">
        <v>231</v>
      </c>
      <c r="B348" s="355"/>
      <c r="C348" s="355"/>
      <c r="D348" s="359"/>
      <c r="E348" s="473"/>
    </row>
    <row r="349" spans="1:13" s="146" customFormat="1">
      <c r="A349" s="354" t="s">
        <v>53</v>
      </c>
      <c r="B349" s="355">
        <f>C316</f>
        <v>-5966.7130477044984</v>
      </c>
      <c r="C349" s="482">
        <v>44016.3</v>
      </c>
      <c r="D349" s="359">
        <f t="shared" si="117"/>
        <v>49983.013047704502</v>
      </c>
      <c r="E349" s="473">
        <f t="shared" si="118"/>
        <v>-8.3769761756741197</v>
      </c>
    </row>
    <row r="350" spans="1:13" s="146" customFormat="1">
      <c r="A350" s="354" t="s">
        <v>48</v>
      </c>
      <c r="B350" s="355">
        <f>C317</f>
        <v>-117454.34418054398</v>
      </c>
      <c r="C350" s="482">
        <v>218123.97</v>
      </c>
      <c r="D350" s="359">
        <f t="shared" si="117"/>
        <v>335578.314180544</v>
      </c>
      <c r="E350" s="473">
        <f t="shared" si="118"/>
        <v>-2.8570958062199261</v>
      </c>
    </row>
    <row r="351" spans="1:13" s="146" customFormat="1" ht="13" thickBot="1">
      <c r="A351" s="320" t="s">
        <v>112</v>
      </c>
      <c r="B351" s="307">
        <f>C318</f>
        <v>-14375.584153085098</v>
      </c>
      <c r="C351" s="307">
        <v>22016.3</v>
      </c>
      <c r="D351" s="315">
        <f t="shared" si="117"/>
        <v>36391.884153085099</v>
      </c>
      <c r="E351" s="317">
        <f t="shared" si="118"/>
        <v>-2.5315064602279245</v>
      </c>
    </row>
    <row r="352" spans="1:13" s="146" customFormat="1" ht="13">
      <c r="A352" s="316" t="s">
        <v>8</v>
      </c>
      <c r="B352" s="310">
        <f>SUM(B345:B351)</f>
        <v>-10607048.051078513</v>
      </c>
      <c r="C352" s="310">
        <f>SUM(C345:C351)</f>
        <v>11244609.550000003</v>
      </c>
      <c r="D352" s="293">
        <f t="shared" si="117"/>
        <v>21851657.601078518</v>
      </c>
      <c r="E352" s="290">
        <f>D352/B352</f>
        <v>-2.0601073452153038</v>
      </c>
    </row>
    <row r="353" spans="1:13" s="146" customFormat="1" ht="13" thickBot="1"/>
    <row r="354" spans="1:13" s="146" customFormat="1" ht="13.5" thickBot="1">
      <c r="A354" s="287" t="s">
        <v>284</v>
      </c>
      <c r="B354" s="209"/>
      <c r="C354" s="209"/>
      <c r="D354" s="209"/>
      <c r="E354" s="209"/>
      <c r="F354" s="209"/>
      <c r="G354" s="209"/>
      <c r="H354" s="209"/>
      <c r="I354" s="209"/>
      <c r="L354" s="292" t="s">
        <v>169</v>
      </c>
      <c r="M354" s="304">
        <f>$F$121</f>
        <v>0.99959670668093559</v>
      </c>
    </row>
    <row r="355" spans="1:13" s="146" customFormat="1" ht="13.5" thickBot="1">
      <c r="A355" s="287"/>
      <c r="B355" s="209"/>
      <c r="C355" s="209"/>
      <c r="D355" s="209"/>
      <c r="E355" s="209"/>
      <c r="F355" s="209"/>
      <c r="G355" s="209"/>
      <c r="H355" s="209"/>
      <c r="I355" s="209"/>
      <c r="J355" s="209"/>
      <c r="K355" s="209"/>
      <c r="L355" s="292" t="s">
        <v>171</v>
      </c>
      <c r="M355" s="304">
        <f>$F$122</f>
        <v>0.99665363956186048</v>
      </c>
    </row>
    <row r="356" spans="1:13" s="146" customFormat="1" ht="42" customHeight="1">
      <c r="A356" s="541" t="s">
        <v>155</v>
      </c>
      <c r="B356" s="543" t="s">
        <v>157</v>
      </c>
      <c r="C356" s="543"/>
      <c r="D356" s="543" t="s">
        <v>158</v>
      </c>
      <c r="E356" s="545" t="s">
        <v>159</v>
      </c>
      <c r="F356" s="545"/>
      <c r="G356" s="545" t="s">
        <v>162</v>
      </c>
      <c r="H356" s="545"/>
      <c r="I356" s="398"/>
      <c r="J356" s="545" t="s">
        <v>160</v>
      </c>
      <c r="K356" s="545"/>
      <c r="L356" s="545" t="s">
        <v>161</v>
      </c>
      <c r="M356" s="546"/>
    </row>
    <row r="357" spans="1:13" s="146" customFormat="1" ht="13">
      <c r="A357" s="542"/>
      <c r="B357" s="450" t="s">
        <v>167</v>
      </c>
      <c r="C357" s="450" t="s">
        <v>170</v>
      </c>
      <c r="D357" s="551"/>
      <c r="E357" s="450" t="s">
        <v>167</v>
      </c>
      <c r="F357" s="450" t="s">
        <v>170</v>
      </c>
      <c r="G357" s="450" t="s">
        <v>167</v>
      </c>
      <c r="H357" s="450" t="s">
        <v>170</v>
      </c>
      <c r="I357" s="450"/>
      <c r="J357" s="450" t="s">
        <v>167</v>
      </c>
      <c r="K357" s="450" t="s">
        <v>170</v>
      </c>
      <c r="L357" s="450" t="s">
        <v>167</v>
      </c>
      <c r="M357" s="301" t="s">
        <v>170</v>
      </c>
    </row>
    <row r="358" spans="1:13" s="146" customFormat="1">
      <c r="A358" s="314" t="s">
        <v>1</v>
      </c>
      <c r="B358" s="359">
        <f t="shared" ref="B358:B364" si="119">C325</f>
        <v>18417.25</v>
      </c>
      <c r="C358" s="359">
        <f>$E$237</f>
        <v>18677.583333333332</v>
      </c>
      <c r="D358" s="474" t="s">
        <v>50</v>
      </c>
      <c r="E358" s="359">
        <f t="shared" ref="E358:E364" si="120">F325</f>
        <v>139158721.56</v>
      </c>
      <c r="F358" s="359">
        <f>$E$238</f>
        <v>134065183.8</v>
      </c>
      <c r="G358" s="475">
        <f t="shared" ref="G358:G364" si="121">E358*$M$354</f>
        <v>139102599.77730531</v>
      </c>
      <c r="H358" s="475">
        <f t="shared" ref="H358:H364" si="122">F358*$M$355</f>
        <v>133616553.37279977</v>
      </c>
      <c r="I358" s="475"/>
      <c r="J358" s="359">
        <f t="shared" ref="J358:K364" si="123">E358/B358</f>
        <v>7555.8903506223787</v>
      </c>
      <c r="K358" s="359">
        <f t="shared" si="123"/>
        <v>7177.8656482146607</v>
      </c>
      <c r="L358" s="359">
        <f t="shared" ref="L358:M364" si="124">G358/B358</f>
        <v>7552.843110524389</v>
      </c>
      <c r="M358" s="279">
        <f t="shared" si="124"/>
        <v>7153.8459225791939</v>
      </c>
    </row>
    <row r="359" spans="1:13" s="146" customFormat="1">
      <c r="A359" s="314" t="s">
        <v>76</v>
      </c>
      <c r="B359" s="359">
        <f t="shared" si="119"/>
        <v>2067</v>
      </c>
      <c r="C359" s="359">
        <f>$E$241</f>
        <v>2080.6666666666665</v>
      </c>
      <c r="D359" s="474" t="s">
        <v>50</v>
      </c>
      <c r="E359" s="359">
        <f t="shared" si="120"/>
        <v>63059837.18</v>
      </c>
      <c r="F359" s="359">
        <f>$E$242</f>
        <v>62117168.049999997</v>
      </c>
      <c r="G359" s="475">
        <f t="shared" si="121"/>
        <v>63034405.568964019</v>
      </c>
      <c r="H359" s="475">
        <f t="shared" si="122"/>
        <v>61909301.616308212</v>
      </c>
      <c r="I359" s="475"/>
      <c r="J359" s="359">
        <f t="shared" si="123"/>
        <v>30507.903812288339</v>
      </c>
      <c r="K359" s="359">
        <f t="shared" si="123"/>
        <v>29854.454365587953</v>
      </c>
      <c r="L359" s="359">
        <f t="shared" si="124"/>
        <v>30495.600178502187</v>
      </c>
      <c r="M359" s="279">
        <f t="shared" si="124"/>
        <v>29754.550600596707</v>
      </c>
    </row>
    <row r="360" spans="1:13" s="146" customFormat="1">
      <c r="A360" s="314" t="s">
        <v>139</v>
      </c>
      <c r="B360" s="359">
        <f t="shared" si="119"/>
        <v>216.75</v>
      </c>
      <c r="C360" s="359">
        <f>$E$245</f>
        <v>219.16666666666666</v>
      </c>
      <c r="D360" s="474" t="s">
        <v>51</v>
      </c>
      <c r="E360" s="359">
        <f t="shared" si="120"/>
        <v>911297.84000000008</v>
      </c>
      <c r="F360" s="476">
        <f>$E$247</f>
        <v>894837.21000000008</v>
      </c>
      <c r="G360" s="475">
        <f t="shared" si="121"/>
        <v>910930.31966945028</v>
      </c>
      <c r="H360" s="475">
        <f t="shared" si="122"/>
        <v>891842.76216188096</v>
      </c>
      <c r="I360" s="475"/>
      <c r="J360" s="359">
        <f t="shared" si="123"/>
        <v>4204.3729642445214</v>
      </c>
      <c r="K360" s="359">
        <f t="shared" si="123"/>
        <v>4082.9074220532325</v>
      </c>
      <c r="L360" s="359">
        <f t="shared" si="124"/>
        <v>4202.6773687171872</v>
      </c>
      <c r="M360" s="279">
        <f t="shared" si="124"/>
        <v>4069.2445421834873</v>
      </c>
    </row>
    <row r="361" spans="1:13" s="146" customFormat="1">
      <c r="A361" s="314" t="s">
        <v>53</v>
      </c>
      <c r="B361" s="359">
        <f t="shared" si="119"/>
        <v>43.5</v>
      </c>
      <c r="C361" s="359">
        <f>$E$250</f>
        <v>42.5</v>
      </c>
      <c r="D361" s="474" t="s">
        <v>51</v>
      </c>
      <c r="E361" s="359">
        <f t="shared" si="120"/>
        <v>367.99</v>
      </c>
      <c r="F361" s="476">
        <f>$E$252</f>
        <v>360</v>
      </c>
      <c r="G361" s="475">
        <f t="shared" si="121"/>
        <v>367.8415920915175</v>
      </c>
      <c r="H361" s="475">
        <f t="shared" si="122"/>
        <v>358.79531024226975</v>
      </c>
      <c r="I361" s="475"/>
      <c r="J361" s="359">
        <f t="shared" si="123"/>
        <v>8.4595402298850573</v>
      </c>
      <c r="K361" s="359">
        <f t="shared" si="123"/>
        <v>8.4705882352941178</v>
      </c>
      <c r="L361" s="359">
        <f t="shared" si="124"/>
        <v>8.4561285538279893</v>
      </c>
      <c r="M361" s="279">
        <f t="shared" si="124"/>
        <v>8.4422425939357595</v>
      </c>
    </row>
    <row r="362" spans="1:13" s="146" customFormat="1">
      <c r="A362" s="314" t="s">
        <v>48</v>
      </c>
      <c r="B362" s="359">
        <f t="shared" si="119"/>
        <v>6567.5</v>
      </c>
      <c r="C362" s="359">
        <f>$E$255</f>
        <v>6581.666666666667</v>
      </c>
      <c r="D362" s="474" t="s">
        <v>51</v>
      </c>
      <c r="E362" s="359">
        <f t="shared" si="120"/>
        <v>7005.69</v>
      </c>
      <c r="F362" s="476">
        <f>$E$257</f>
        <v>6204.95</v>
      </c>
      <c r="G362" s="475">
        <f t="shared" si="121"/>
        <v>7002.8646520275634</v>
      </c>
      <c r="H362" s="475">
        <f t="shared" si="122"/>
        <v>6184.1860007993664</v>
      </c>
      <c r="I362" s="475"/>
      <c r="J362" s="359">
        <f t="shared" si="123"/>
        <v>1.0667209744956223</v>
      </c>
      <c r="K362" s="359">
        <f t="shared" si="123"/>
        <v>0.94276272474044054</v>
      </c>
      <c r="L362" s="359">
        <f t="shared" si="124"/>
        <v>1.0662907730533024</v>
      </c>
      <c r="M362" s="279">
        <f t="shared" si="124"/>
        <v>0.93960790085581658</v>
      </c>
    </row>
    <row r="363" spans="1:13" s="146" customFormat="1">
      <c r="A363" s="314" t="s">
        <v>112</v>
      </c>
      <c r="B363" s="359">
        <f t="shared" si="119"/>
        <v>227.58333333333334</v>
      </c>
      <c r="C363" s="359">
        <f>$E$260</f>
        <v>229.75</v>
      </c>
      <c r="D363" s="474" t="s">
        <v>50</v>
      </c>
      <c r="E363" s="359">
        <f t="shared" si="120"/>
        <v>665566.46</v>
      </c>
      <c r="F363" s="476">
        <f>$E$261</f>
        <v>659309.14</v>
      </c>
      <c r="G363" s="475">
        <f t="shared" si="121"/>
        <v>665298.04149328859</v>
      </c>
      <c r="H363" s="475">
        <f t="shared" si="122"/>
        <v>657102.85397740023</v>
      </c>
      <c r="I363" s="475"/>
      <c r="J363" s="359">
        <f t="shared" si="123"/>
        <v>2924.4956133284509</v>
      </c>
      <c r="K363" s="359">
        <f t="shared" si="123"/>
        <v>2869.6806964091406</v>
      </c>
      <c r="L363" s="359">
        <f t="shared" si="124"/>
        <v>2923.316183785962</v>
      </c>
      <c r="M363" s="279">
        <f t="shared" si="124"/>
        <v>2860.0777104565841</v>
      </c>
    </row>
    <row r="364" spans="1:13" s="146" customFormat="1" ht="13" thickBot="1">
      <c r="A364" s="286" t="s">
        <v>79</v>
      </c>
      <c r="B364" s="315">
        <f t="shared" si="119"/>
        <v>1</v>
      </c>
      <c r="C364" s="315">
        <f>$E$264</f>
        <v>1</v>
      </c>
      <c r="D364" s="291" t="s">
        <v>51</v>
      </c>
      <c r="E364" s="315">
        <f t="shared" si="120"/>
        <v>38847.800000000003</v>
      </c>
      <c r="F364" s="309">
        <f>$E$266</f>
        <v>36858.239999999998</v>
      </c>
      <c r="G364" s="312">
        <f t="shared" si="121"/>
        <v>38832.132941799653</v>
      </c>
      <c r="H364" s="312">
        <f t="shared" si="122"/>
        <v>36734.899043844547</v>
      </c>
      <c r="I364" s="312"/>
      <c r="J364" s="315">
        <f t="shared" si="123"/>
        <v>38847.800000000003</v>
      </c>
      <c r="K364" s="315">
        <f t="shared" si="123"/>
        <v>36858.239999999998</v>
      </c>
      <c r="L364" s="315">
        <f t="shared" si="124"/>
        <v>38832.132941799653</v>
      </c>
      <c r="M364" s="313">
        <f t="shared" si="124"/>
        <v>36734.899043844547</v>
      </c>
    </row>
    <row r="365" spans="1:13" s="146" customFormat="1" ht="13.5" thickBot="1">
      <c r="A365" s="298" t="s">
        <v>8</v>
      </c>
      <c r="B365" s="285">
        <f>SUM(B358:B364)</f>
        <v>27540.583333333332</v>
      </c>
      <c r="C365" s="285">
        <f>SUM(C358:C364)</f>
        <v>27832.333333333336</v>
      </c>
      <c r="D365" s="297"/>
      <c r="E365" s="297"/>
      <c r="F365" s="297"/>
      <c r="G365" s="297"/>
      <c r="H365" s="297"/>
      <c r="I365" s="297"/>
      <c r="J365" s="297"/>
      <c r="K365" s="297"/>
      <c r="L365" s="297"/>
      <c r="M365" s="297"/>
    </row>
    <row r="366" spans="1:13" s="146" customFormat="1" ht="13">
      <c r="A366" s="325" t="s">
        <v>156</v>
      </c>
      <c r="B366" s="397" t="s">
        <v>165</v>
      </c>
      <c r="C366" s="397" t="s">
        <v>164</v>
      </c>
      <c r="D366" s="326"/>
      <c r="E366" s="397" t="s">
        <v>159</v>
      </c>
      <c r="F366" s="397" t="s">
        <v>164</v>
      </c>
      <c r="G366" s="397" t="s">
        <v>159</v>
      </c>
      <c r="H366" s="397" t="s">
        <v>164</v>
      </c>
      <c r="I366" s="397"/>
      <c r="J366" s="397" t="s">
        <v>166</v>
      </c>
      <c r="K366" s="397" t="s">
        <v>164</v>
      </c>
      <c r="L366" s="397" t="s">
        <v>166</v>
      </c>
      <c r="M366" s="327" t="s">
        <v>164</v>
      </c>
    </row>
    <row r="367" spans="1:13" s="146" customFormat="1">
      <c r="A367" s="314" t="s">
        <v>1</v>
      </c>
      <c r="B367" s="480">
        <f t="shared" ref="B367:B373" si="125">C358-B358</f>
        <v>260.33333333333212</v>
      </c>
      <c r="C367" s="481">
        <f t="shared" ref="C367:C374" si="126">B367/B358</f>
        <v>1.41352988819358E-2</v>
      </c>
      <c r="D367" s="474" t="s">
        <v>50</v>
      </c>
      <c r="E367" s="480">
        <f>F358-E358</f>
        <v>-5093537.7600000054</v>
      </c>
      <c r="F367" s="481">
        <f>E367/E358</f>
        <v>-3.6602360979608908E-2</v>
      </c>
      <c r="G367" s="480">
        <f>H358-G358</f>
        <v>-5486046.404505536</v>
      </c>
      <c r="H367" s="481">
        <f>G367/G358</f>
        <v>-3.9438848830204168E-2</v>
      </c>
      <c r="I367" s="481"/>
      <c r="J367" s="480">
        <f>K358-J358</f>
        <v>-378.024702407718</v>
      </c>
      <c r="K367" s="481">
        <f t="shared" ref="K367:K373" si="127">J367/J358</f>
        <v>-5.0030464295525427E-2</v>
      </c>
      <c r="L367" s="480">
        <f>M358-L358</f>
        <v>-398.99718794519504</v>
      </c>
      <c r="M367" s="311">
        <f t="shared" ref="M367:M373" si="128">L367/L358</f>
        <v>-5.2827416392274687E-2</v>
      </c>
    </row>
    <row r="368" spans="1:13" s="146" customFormat="1">
      <c r="A368" s="314" t="s">
        <v>76</v>
      </c>
      <c r="B368" s="480">
        <f t="shared" si="125"/>
        <v>13.666666666666515</v>
      </c>
      <c r="C368" s="481">
        <f t="shared" si="126"/>
        <v>6.6118368005159724E-3</v>
      </c>
      <c r="D368" s="474" t="s">
        <v>50</v>
      </c>
      <c r="E368" s="480">
        <f t="shared" ref="E368:E373" si="129">F359-E359</f>
        <v>-942669.13000000268</v>
      </c>
      <c r="F368" s="481">
        <f t="shared" ref="F368:F373" si="130">E368/E359</f>
        <v>-1.4948803741900222E-2</v>
      </c>
      <c r="G368" s="480">
        <f t="shared" ref="G368:G373" si="131">H359-G359</f>
        <v>-1125103.9526558071</v>
      </c>
      <c r="H368" s="481">
        <f t="shared" ref="H368:H373" si="132">G368/G359</f>
        <v>-1.7849045176207227E-2</v>
      </c>
      <c r="I368" s="481"/>
      <c r="J368" s="480">
        <f t="shared" ref="J368:J373" si="133">K359-J359</f>
        <v>-653.44944670038603</v>
      </c>
      <c r="K368" s="481">
        <f t="shared" si="127"/>
        <v>-2.1419021468042712E-2</v>
      </c>
      <c r="L368" s="480">
        <f t="shared" ref="L368:L373" si="134">M359-L359</f>
        <v>-741.04957790547996</v>
      </c>
      <c r="M368" s="311">
        <f t="shared" si="128"/>
        <v>-2.4300212934582E-2</v>
      </c>
    </row>
    <row r="369" spans="1:13" s="146" customFormat="1">
      <c r="A369" s="314" t="s">
        <v>139</v>
      </c>
      <c r="B369" s="480">
        <f t="shared" si="125"/>
        <v>2.4166666666666572</v>
      </c>
      <c r="C369" s="481">
        <f t="shared" si="126"/>
        <v>1.1149557862360587E-2</v>
      </c>
      <c r="D369" s="474" t="s">
        <v>51</v>
      </c>
      <c r="E369" s="480">
        <f t="shared" si="129"/>
        <v>-16460.630000000005</v>
      </c>
      <c r="F369" s="481">
        <f t="shared" si="130"/>
        <v>-1.8062843208319249E-2</v>
      </c>
      <c r="G369" s="480">
        <f t="shared" si="131"/>
        <v>-19087.55750756932</v>
      </c>
      <c r="H369" s="481">
        <f t="shared" si="132"/>
        <v>-2.095391611786029E-2</v>
      </c>
      <c r="I369" s="481"/>
      <c r="J369" s="480">
        <f t="shared" si="133"/>
        <v>-121.46554219128893</v>
      </c>
      <c r="K369" s="481">
        <f t="shared" si="127"/>
        <v>-2.8890287142523979E-2</v>
      </c>
      <c r="L369" s="480">
        <f t="shared" si="134"/>
        <v>-133.43282653369988</v>
      </c>
      <c r="M369" s="311">
        <f t="shared" si="128"/>
        <v>-3.1749481301351599E-2</v>
      </c>
    </row>
    <row r="370" spans="1:13" s="146" customFormat="1">
      <c r="A370" s="314" t="s">
        <v>53</v>
      </c>
      <c r="B370" s="480">
        <f t="shared" si="125"/>
        <v>-1</v>
      </c>
      <c r="C370" s="481">
        <f t="shared" si="126"/>
        <v>-2.2988505747126436E-2</v>
      </c>
      <c r="D370" s="474" t="s">
        <v>51</v>
      </c>
      <c r="E370" s="480">
        <f t="shared" si="129"/>
        <v>-7.9900000000000091</v>
      </c>
      <c r="F370" s="481">
        <f t="shared" si="130"/>
        <v>-2.1712546536590691E-2</v>
      </c>
      <c r="G370" s="480">
        <f t="shared" si="131"/>
        <v>-9.0462818492477481</v>
      </c>
      <c r="H370" s="481">
        <f t="shared" si="132"/>
        <v>-2.459287379062091E-2</v>
      </c>
      <c r="I370" s="481"/>
      <c r="J370" s="480">
        <f t="shared" si="133"/>
        <v>1.104800540906048E-2</v>
      </c>
      <c r="K370" s="481">
        <f t="shared" si="127"/>
        <v>1.3059817801954695E-3</v>
      </c>
      <c r="L370" s="480">
        <f t="shared" si="134"/>
        <v>-1.3885959892229849E-2</v>
      </c>
      <c r="M370" s="311">
        <f t="shared" si="128"/>
        <v>-1.6421178798120138E-3</v>
      </c>
    </row>
    <row r="371" spans="1:13" s="146" customFormat="1">
      <c r="A371" s="314" t="s">
        <v>48</v>
      </c>
      <c r="B371" s="480">
        <f t="shared" si="125"/>
        <v>14.16666666666697</v>
      </c>
      <c r="C371" s="481">
        <f t="shared" si="126"/>
        <v>2.157086664128964E-3</v>
      </c>
      <c r="D371" s="474" t="s">
        <v>51</v>
      </c>
      <c r="E371" s="480">
        <f t="shared" si="129"/>
        <v>-800.73999999999978</v>
      </c>
      <c r="F371" s="481">
        <f t="shared" si="130"/>
        <v>-0.11429852020286364</v>
      </c>
      <c r="G371" s="480">
        <f t="shared" si="131"/>
        <v>-818.67865122819694</v>
      </c>
      <c r="H371" s="481">
        <f t="shared" si="132"/>
        <v>-0.11690625078569269</v>
      </c>
      <c r="I371" s="481"/>
      <c r="J371" s="480">
        <f t="shared" si="133"/>
        <v>-0.12395824975518177</v>
      </c>
      <c r="K371" s="481">
        <f t="shared" si="127"/>
        <v>-0.11620494273471368</v>
      </c>
      <c r="L371" s="480">
        <f t="shared" si="134"/>
        <v>-0.12668287219748586</v>
      </c>
      <c r="M371" s="311">
        <f t="shared" si="128"/>
        <v>-0.1188070603243916</v>
      </c>
    </row>
    <row r="372" spans="1:13" s="146" customFormat="1">
      <c r="A372" s="314" t="s">
        <v>112</v>
      </c>
      <c r="B372" s="480">
        <f t="shared" si="125"/>
        <v>2.1666666666666572</v>
      </c>
      <c r="C372" s="481">
        <f t="shared" si="126"/>
        <v>9.520322226290694E-3</v>
      </c>
      <c r="D372" s="474" t="s">
        <v>50</v>
      </c>
      <c r="E372" s="480">
        <f t="shared" si="129"/>
        <v>-6257.3199999999488</v>
      </c>
      <c r="F372" s="481">
        <f t="shared" si="130"/>
        <v>-9.4014953818435335E-3</v>
      </c>
      <c r="G372" s="480">
        <f t="shared" si="131"/>
        <v>-8195.1875158883631</v>
      </c>
      <c r="H372" s="481">
        <f t="shared" si="132"/>
        <v>-1.2318069503848126E-2</v>
      </c>
      <c r="I372" s="481"/>
      <c r="J372" s="480">
        <f t="shared" si="133"/>
        <v>-54.814916919310235</v>
      </c>
      <c r="K372" s="481">
        <f t="shared" si="127"/>
        <v>-1.8743374641934863E-2</v>
      </c>
      <c r="L372" s="480">
        <f t="shared" si="134"/>
        <v>-63.238473329377939</v>
      </c>
      <c r="M372" s="311">
        <f t="shared" si="128"/>
        <v>-2.1632443893728363E-2</v>
      </c>
    </row>
    <row r="373" spans="1:13" s="146" customFormat="1" ht="13" thickBot="1">
      <c r="A373" s="286" t="s">
        <v>79</v>
      </c>
      <c r="B373" s="289">
        <f t="shared" si="125"/>
        <v>0</v>
      </c>
      <c r="C373" s="299">
        <f t="shared" si="126"/>
        <v>0</v>
      </c>
      <c r="D373" s="291" t="s">
        <v>51</v>
      </c>
      <c r="E373" s="289">
        <f t="shared" si="129"/>
        <v>-1989.5600000000049</v>
      </c>
      <c r="F373" s="299">
        <f t="shared" si="130"/>
        <v>-5.1214225773402997E-2</v>
      </c>
      <c r="G373" s="289">
        <f t="shared" si="131"/>
        <v>-2097.2338979551059</v>
      </c>
      <c r="H373" s="299">
        <f t="shared" si="132"/>
        <v>-5.4007692575073644E-2</v>
      </c>
      <c r="I373" s="299"/>
      <c r="J373" s="289">
        <f t="shared" si="133"/>
        <v>-1989.5600000000049</v>
      </c>
      <c r="K373" s="299">
        <f t="shared" si="127"/>
        <v>-5.1214225773402997E-2</v>
      </c>
      <c r="L373" s="289">
        <f t="shared" si="134"/>
        <v>-2097.2338979551059</v>
      </c>
      <c r="M373" s="319">
        <f t="shared" si="128"/>
        <v>-5.4007692575073644E-2</v>
      </c>
    </row>
    <row r="374" spans="1:13" s="146" customFormat="1" ht="13.5" thickBot="1">
      <c r="A374" s="321" t="s">
        <v>8</v>
      </c>
      <c r="B374" s="281">
        <f>SUM(B367:B372)</f>
        <v>291.74999999999886</v>
      </c>
      <c r="C374" s="322">
        <f t="shared" si="126"/>
        <v>1.0593457533881776E-2</v>
      </c>
      <c r="D374" s="209"/>
      <c r="E374" s="209"/>
      <c r="F374" s="209"/>
      <c r="G374" s="209"/>
      <c r="H374" s="209"/>
      <c r="I374" s="209"/>
      <c r="J374" s="209"/>
      <c r="K374" s="209"/>
      <c r="L374" s="209"/>
      <c r="M374" s="209"/>
    </row>
    <row r="375" spans="1:13" s="146" customFormat="1"/>
    <row r="376" spans="1:13" s="146" customFormat="1" ht="13">
      <c r="A376" s="287" t="s">
        <v>285</v>
      </c>
      <c r="B376" s="209"/>
      <c r="C376" s="209"/>
      <c r="D376" s="209"/>
      <c r="E376" s="209"/>
    </row>
    <row r="377" spans="1:13" s="146" customFormat="1" ht="26">
      <c r="A377" s="353" t="s">
        <v>151</v>
      </c>
      <c r="B377" s="353" t="s">
        <v>170</v>
      </c>
      <c r="C377" s="353" t="s">
        <v>70</v>
      </c>
      <c r="D377" s="353" t="s">
        <v>153</v>
      </c>
      <c r="E377" s="353" t="s">
        <v>154</v>
      </c>
    </row>
    <row r="378" spans="1:13" s="146" customFormat="1">
      <c r="A378" s="354" t="s">
        <v>1</v>
      </c>
      <c r="B378" s="355">
        <f>C345</f>
        <v>9054177.0800000001</v>
      </c>
      <c r="C378" s="355">
        <v>9411641.5199999996</v>
      </c>
      <c r="D378" s="359">
        <f>C378-B378</f>
        <v>357464.43999999948</v>
      </c>
      <c r="E378" s="473">
        <f>D378/B378</f>
        <v>3.948061064429717E-2</v>
      </c>
    </row>
    <row r="379" spans="1:13" s="146" customFormat="1">
      <c r="A379" s="354" t="s">
        <v>76</v>
      </c>
      <c r="B379" s="355">
        <f>C346</f>
        <v>964496.07</v>
      </c>
      <c r="C379" s="355">
        <v>997172.52</v>
      </c>
      <c r="D379" s="359">
        <f t="shared" ref="D379:D384" si="135">C379-B379</f>
        <v>32676.45000000007</v>
      </c>
      <c r="E379" s="473">
        <f t="shared" ref="E379:E383" si="136">D379/B379</f>
        <v>3.387929823291045E-2</v>
      </c>
    </row>
    <row r="380" spans="1:13" s="146" customFormat="1">
      <c r="A380" s="354" t="s">
        <v>139</v>
      </c>
      <c r="B380" s="355">
        <f>C347</f>
        <v>941779.83</v>
      </c>
      <c r="C380" s="355">
        <v>903472.51</v>
      </c>
      <c r="D380" s="359">
        <f t="shared" si="135"/>
        <v>-38307.319999999949</v>
      </c>
      <c r="E380" s="473">
        <f t="shared" si="136"/>
        <v>-4.0675451713592076E-2</v>
      </c>
    </row>
    <row r="381" spans="1:13" s="146" customFormat="1">
      <c r="A381" s="354" t="s">
        <v>53</v>
      </c>
      <c r="B381" s="355">
        <f t="shared" ref="B381:B383" si="137">C349</f>
        <v>44016.3</v>
      </c>
      <c r="C381" s="483">
        <v>43891.86</v>
      </c>
      <c r="D381" s="359">
        <f t="shared" si="135"/>
        <v>-124.44000000000233</v>
      </c>
      <c r="E381" s="473">
        <f t="shared" si="136"/>
        <v>-2.8271344933581948E-3</v>
      </c>
    </row>
    <row r="382" spans="1:13" s="146" customFormat="1">
      <c r="A382" s="354" t="s">
        <v>48</v>
      </c>
      <c r="B382" s="355">
        <f t="shared" si="137"/>
        <v>218123.97</v>
      </c>
      <c r="C382" s="483">
        <v>237576.79</v>
      </c>
      <c r="D382" s="359">
        <f t="shared" si="135"/>
        <v>19452.820000000007</v>
      </c>
      <c r="E382" s="473">
        <f t="shared" si="136"/>
        <v>8.9182403932956136E-2</v>
      </c>
    </row>
    <row r="383" spans="1:13" s="146" customFormat="1" ht="13" thickBot="1">
      <c r="A383" s="320" t="s">
        <v>112</v>
      </c>
      <c r="B383" s="307">
        <f t="shared" si="137"/>
        <v>22016.3</v>
      </c>
      <c r="C383" s="307">
        <v>18859.22</v>
      </c>
      <c r="D383" s="315">
        <f t="shared" si="135"/>
        <v>-3157.0799999999981</v>
      </c>
      <c r="E383" s="317">
        <f t="shared" si="136"/>
        <v>-0.14339739193234097</v>
      </c>
    </row>
    <row r="384" spans="1:13" s="146" customFormat="1" ht="13">
      <c r="A384" s="316" t="s">
        <v>8</v>
      </c>
      <c r="B384" s="310">
        <f>SUM(B378:B383)</f>
        <v>11244609.550000003</v>
      </c>
      <c r="C384" s="310">
        <f>SUM(C378:C383)</f>
        <v>11612614.419999998</v>
      </c>
      <c r="D384" s="293">
        <f t="shared" si="135"/>
        <v>368004.86999999546</v>
      </c>
      <c r="E384" s="290">
        <f>D384/B384</f>
        <v>3.272722528635913E-2</v>
      </c>
    </row>
    <row r="385" spans="1:13" s="146" customFormat="1" ht="13" thickBot="1"/>
    <row r="386" spans="1:13" s="146" customFormat="1" ht="13.5" thickBot="1">
      <c r="A386" s="287" t="s">
        <v>286</v>
      </c>
      <c r="B386" s="209"/>
      <c r="C386" s="209"/>
      <c r="D386" s="209"/>
      <c r="E386" s="209"/>
      <c r="F386" s="209"/>
      <c r="G386" s="209"/>
      <c r="H386" s="209"/>
      <c r="I386" s="209"/>
      <c r="L386" s="292" t="s">
        <v>171</v>
      </c>
      <c r="M386" s="304">
        <f>$F$122</f>
        <v>0.99665363956186048</v>
      </c>
    </row>
    <row r="387" spans="1:13" s="146" customFormat="1" ht="13.5" thickBot="1">
      <c r="A387" s="287"/>
      <c r="B387" s="209"/>
      <c r="C387" s="209"/>
      <c r="D387" s="209"/>
      <c r="E387" s="209"/>
      <c r="F387" s="209"/>
      <c r="G387" s="209"/>
      <c r="H387" s="209"/>
      <c r="I387" s="209"/>
      <c r="J387" s="209"/>
      <c r="K387" s="209"/>
      <c r="L387" s="292" t="s">
        <v>172</v>
      </c>
      <c r="M387" s="304">
        <f>$F$123</f>
        <v>0.99725921729272693</v>
      </c>
    </row>
    <row r="388" spans="1:13" s="146" customFormat="1" ht="35.25" customHeight="1">
      <c r="A388" s="541" t="s">
        <v>155</v>
      </c>
      <c r="B388" s="543" t="s">
        <v>157</v>
      </c>
      <c r="C388" s="543"/>
      <c r="D388" s="543" t="s">
        <v>158</v>
      </c>
      <c r="E388" s="545" t="s">
        <v>159</v>
      </c>
      <c r="F388" s="545"/>
      <c r="G388" s="545" t="s">
        <v>162</v>
      </c>
      <c r="H388" s="545"/>
      <c r="I388" s="398"/>
      <c r="J388" s="545" t="s">
        <v>160</v>
      </c>
      <c r="K388" s="545"/>
      <c r="L388" s="545" t="s">
        <v>161</v>
      </c>
      <c r="M388" s="546"/>
    </row>
    <row r="389" spans="1:13" s="146" customFormat="1" ht="13">
      <c r="A389" s="542"/>
      <c r="B389" s="450" t="s">
        <v>170</v>
      </c>
      <c r="C389" s="450" t="s">
        <v>70</v>
      </c>
      <c r="D389" s="551"/>
      <c r="E389" s="450" t="s">
        <v>170</v>
      </c>
      <c r="F389" s="450" t="s">
        <v>70</v>
      </c>
      <c r="G389" s="450" t="s">
        <v>170</v>
      </c>
      <c r="H389" s="450" t="s">
        <v>70</v>
      </c>
      <c r="I389" s="450"/>
      <c r="J389" s="450" t="s">
        <v>170</v>
      </c>
      <c r="K389" s="450" t="s">
        <v>70</v>
      </c>
      <c r="L389" s="450" t="s">
        <v>170</v>
      </c>
      <c r="M389" s="301" t="s">
        <v>70</v>
      </c>
    </row>
    <row r="390" spans="1:13" s="146" customFormat="1">
      <c r="A390" s="314" t="s">
        <v>1</v>
      </c>
      <c r="B390" s="359">
        <f>C358</f>
        <v>18677.583333333332</v>
      </c>
      <c r="C390" s="359">
        <f>$F$237</f>
        <v>18942</v>
      </c>
      <c r="D390" s="474" t="s">
        <v>50</v>
      </c>
      <c r="E390" s="359">
        <f>F358</f>
        <v>134065183.8</v>
      </c>
      <c r="F390" s="359">
        <f>$F$238</f>
        <v>146158990</v>
      </c>
      <c r="G390" s="475">
        <f t="shared" ref="G390:G396" si="138">E390*$M$386</f>
        <v>133616553.37279977</v>
      </c>
      <c r="H390" s="475">
        <f t="shared" ref="H390:H396" si="139">F390*$M$387</f>
        <v>145758399.9676955</v>
      </c>
      <c r="I390" s="475"/>
      <c r="J390" s="359">
        <f t="shared" ref="J390:K396" si="140">E390/B390</f>
        <v>7177.8656482146607</v>
      </c>
      <c r="K390" s="359">
        <f t="shared" si="140"/>
        <v>7716.1329321085423</v>
      </c>
      <c r="L390" s="359">
        <f t="shared" ref="L390:M396" si="141">G390/B390</f>
        <v>7153.8459225791939</v>
      </c>
      <c r="M390" s="279">
        <f t="shared" si="141"/>
        <v>7694.9846884011986</v>
      </c>
    </row>
    <row r="391" spans="1:13" s="146" customFormat="1">
      <c r="A391" s="314" t="s">
        <v>76</v>
      </c>
      <c r="B391" s="359">
        <f t="shared" ref="B391:B396" si="142">C359</f>
        <v>2080.6666666666665</v>
      </c>
      <c r="C391" s="359">
        <f>$F$241</f>
        <v>2089.1666666666665</v>
      </c>
      <c r="D391" s="474" t="s">
        <v>50</v>
      </c>
      <c r="E391" s="359">
        <f t="shared" ref="E391:E396" si="143">F359</f>
        <v>62117168.049999997</v>
      </c>
      <c r="F391" s="359">
        <f>$F$242</f>
        <v>64384300</v>
      </c>
      <c r="G391" s="475">
        <f t="shared" si="138"/>
        <v>61909301.616308212</v>
      </c>
      <c r="H391" s="475">
        <f t="shared" si="139"/>
        <v>64207836.623940118</v>
      </c>
      <c r="I391" s="475"/>
      <c r="J391" s="359">
        <f t="shared" si="140"/>
        <v>29854.454365587953</v>
      </c>
      <c r="K391" s="359">
        <f t="shared" si="140"/>
        <v>30818.173115277226</v>
      </c>
      <c r="L391" s="359">
        <f t="shared" si="141"/>
        <v>29754.550600596707</v>
      </c>
      <c r="M391" s="279">
        <f t="shared" si="141"/>
        <v>30733.707199333126</v>
      </c>
    </row>
    <row r="392" spans="1:13" s="146" customFormat="1">
      <c r="A392" s="314" t="s">
        <v>139</v>
      </c>
      <c r="B392" s="359">
        <f t="shared" si="142"/>
        <v>219.16666666666666</v>
      </c>
      <c r="C392" s="359">
        <f>$F$245</f>
        <v>217.33333333333334</v>
      </c>
      <c r="D392" s="474" t="s">
        <v>51</v>
      </c>
      <c r="E392" s="359">
        <f t="shared" si="143"/>
        <v>894837.21000000008</v>
      </c>
      <c r="F392" s="476">
        <f>$F$247</f>
        <v>912782</v>
      </c>
      <c r="G392" s="475">
        <f t="shared" si="138"/>
        <v>891842.76216188096</v>
      </c>
      <c r="H392" s="475">
        <f t="shared" si="139"/>
        <v>910280.26287888992</v>
      </c>
      <c r="I392" s="475"/>
      <c r="J392" s="359">
        <f t="shared" si="140"/>
        <v>4082.9074220532325</v>
      </c>
      <c r="K392" s="359">
        <f t="shared" si="140"/>
        <v>4199.9171779141107</v>
      </c>
      <c r="L392" s="359">
        <f t="shared" si="141"/>
        <v>4069.2445421834873</v>
      </c>
      <c r="M392" s="279">
        <f t="shared" si="141"/>
        <v>4188.4061175409042</v>
      </c>
    </row>
    <row r="393" spans="1:13" s="146" customFormat="1">
      <c r="A393" s="314" t="s">
        <v>53</v>
      </c>
      <c r="B393" s="359">
        <f t="shared" si="142"/>
        <v>42.5</v>
      </c>
      <c r="C393" s="359">
        <f>$F$250</f>
        <v>41</v>
      </c>
      <c r="D393" s="474" t="s">
        <v>51</v>
      </c>
      <c r="E393" s="359">
        <f t="shared" si="143"/>
        <v>360</v>
      </c>
      <c r="F393" s="476">
        <f>$F$252</f>
        <v>306</v>
      </c>
      <c r="G393" s="475">
        <f t="shared" si="138"/>
        <v>358.79531024226975</v>
      </c>
      <c r="H393" s="475">
        <f t="shared" si="139"/>
        <v>305.16132049157443</v>
      </c>
      <c r="I393" s="475"/>
      <c r="J393" s="359">
        <f t="shared" si="140"/>
        <v>8.4705882352941178</v>
      </c>
      <c r="K393" s="359">
        <f t="shared" si="140"/>
        <v>7.4634146341463419</v>
      </c>
      <c r="L393" s="359">
        <f t="shared" si="141"/>
        <v>8.4422425939357595</v>
      </c>
      <c r="M393" s="279">
        <f t="shared" si="141"/>
        <v>7.4429590363798646</v>
      </c>
    </row>
    <row r="394" spans="1:13" s="146" customFormat="1">
      <c r="A394" s="314" t="s">
        <v>48</v>
      </c>
      <c r="B394" s="359">
        <f t="shared" si="142"/>
        <v>6581.666666666667</v>
      </c>
      <c r="C394" s="359">
        <f>$F$255</f>
        <v>6579</v>
      </c>
      <c r="D394" s="474" t="s">
        <v>51</v>
      </c>
      <c r="E394" s="359">
        <f t="shared" si="143"/>
        <v>6204.95</v>
      </c>
      <c r="F394" s="476">
        <f>$F$257</f>
        <v>6104</v>
      </c>
      <c r="G394" s="475">
        <f t="shared" si="138"/>
        <v>6184.1860007993664</v>
      </c>
      <c r="H394" s="475">
        <f t="shared" si="139"/>
        <v>6087.2702623548048</v>
      </c>
      <c r="I394" s="475"/>
      <c r="J394" s="359">
        <f t="shared" si="140"/>
        <v>0.94276272474044054</v>
      </c>
      <c r="K394" s="359">
        <f t="shared" si="140"/>
        <v>0.92780057759537926</v>
      </c>
      <c r="L394" s="359">
        <f t="shared" si="141"/>
        <v>0.93960790085581658</v>
      </c>
      <c r="M394" s="279">
        <f t="shared" si="141"/>
        <v>0.92525767781650781</v>
      </c>
    </row>
    <row r="395" spans="1:13" s="146" customFormat="1">
      <c r="A395" s="314" t="s">
        <v>112</v>
      </c>
      <c r="B395" s="359">
        <f t="shared" si="142"/>
        <v>229.75</v>
      </c>
      <c r="C395" s="359">
        <f>$F$260</f>
        <v>229.5</v>
      </c>
      <c r="D395" s="474" t="s">
        <v>50</v>
      </c>
      <c r="E395" s="359">
        <f t="shared" si="143"/>
        <v>659309.14</v>
      </c>
      <c r="F395" s="476">
        <f>$F$261</f>
        <v>643588</v>
      </c>
      <c r="G395" s="475">
        <f t="shared" si="138"/>
        <v>657102.85397740023</v>
      </c>
      <c r="H395" s="475">
        <f t="shared" si="139"/>
        <v>641824.06513899157</v>
      </c>
      <c r="I395" s="475"/>
      <c r="J395" s="359">
        <f t="shared" si="140"/>
        <v>2869.6806964091406</v>
      </c>
      <c r="K395" s="359">
        <f t="shared" si="140"/>
        <v>2804.3050108932462</v>
      </c>
      <c r="L395" s="359">
        <f t="shared" si="141"/>
        <v>2860.0777104565841</v>
      </c>
      <c r="M395" s="279">
        <f t="shared" si="141"/>
        <v>2796.6190202134708</v>
      </c>
    </row>
    <row r="396" spans="1:13" s="146" customFormat="1" ht="13" thickBot="1">
      <c r="A396" s="286" t="s">
        <v>79</v>
      </c>
      <c r="B396" s="315">
        <f t="shared" si="142"/>
        <v>1</v>
      </c>
      <c r="C396" s="315">
        <f>$F$264</f>
        <v>1</v>
      </c>
      <c r="D396" s="291" t="s">
        <v>51</v>
      </c>
      <c r="E396" s="315">
        <f t="shared" si="143"/>
        <v>36858.239999999998</v>
      </c>
      <c r="F396" s="309">
        <f>$F$266</f>
        <v>43546</v>
      </c>
      <c r="G396" s="312">
        <f t="shared" si="138"/>
        <v>36734.899043844547</v>
      </c>
      <c r="H396" s="312">
        <f t="shared" si="139"/>
        <v>43426.649876229087</v>
      </c>
      <c r="I396" s="312"/>
      <c r="J396" s="315">
        <f t="shared" si="140"/>
        <v>36858.239999999998</v>
      </c>
      <c r="K396" s="315">
        <f t="shared" si="140"/>
        <v>43546</v>
      </c>
      <c r="L396" s="315">
        <f t="shared" si="141"/>
        <v>36734.899043844547</v>
      </c>
      <c r="M396" s="313">
        <f t="shared" si="141"/>
        <v>43426.649876229087</v>
      </c>
    </row>
    <row r="397" spans="1:13" s="146" customFormat="1" ht="13.5" thickBot="1">
      <c r="A397" s="298" t="s">
        <v>8</v>
      </c>
      <c r="B397" s="285">
        <f>SUM(B390:B396)</f>
        <v>27832.333333333336</v>
      </c>
      <c r="C397" s="285">
        <f>SUM(C390:C396)</f>
        <v>28099</v>
      </c>
      <c r="D397" s="297"/>
      <c r="E397" s="297"/>
      <c r="F397" s="297"/>
      <c r="G397" s="297"/>
      <c r="H397" s="297"/>
      <c r="I397" s="297"/>
      <c r="J397" s="297"/>
      <c r="K397" s="297"/>
      <c r="L397" s="297"/>
      <c r="M397" s="297"/>
    </row>
    <row r="398" spans="1:13" s="146" customFormat="1" ht="13">
      <c r="A398" s="325" t="s">
        <v>156</v>
      </c>
      <c r="B398" s="397" t="s">
        <v>165</v>
      </c>
      <c r="C398" s="397" t="s">
        <v>164</v>
      </c>
      <c r="D398" s="326"/>
      <c r="E398" s="397" t="s">
        <v>159</v>
      </c>
      <c r="F398" s="397" t="s">
        <v>164</v>
      </c>
      <c r="G398" s="397" t="s">
        <v>159</v>
      </c>
      <c r="H398" s="397" t="s">
        <v>164</v>
      </c>
      <c r="I398" s="397"/>
      <c r="J398" s="397" t="s">
        <v>166</v>
      </c>
      <c r="K398" s="397" t="s">
        <v>164</v>
      </c>
      <c r="L398" s="397" t="s">
        <v>166</v>
      </c>
      <c r="M398" s="327" t="s">
        <v>164</v>
      </c>
    </row>
    <row r="399" spans="1:13" s="146" customFormat="1">
      <c r="A399" s="314" t="s">
        <v>1</v>
      </c>
      <c r="B399" s="480">
        <f t="shared" ref="B399:B405" si="144">C390-B390</f>
        <v>264.41666666666788</v>
      </c>
      <c r="C399" s="481">
        <f t="shared" ref="C399:C406" si="145">B399/B390</f>
        <v>1.4156899313348063E-2</v>
      </c>
      <c r="D399" s="474" t="s">
        <v>50</v>
      </c>
      <c r="E399" s="480">
        <f>F390-E390</f>
        <v>12093806.200000003</v>
      </c>
      <c r="F399" s="481">
        <f>E399/E390</f>
        <v>9.0208403533326625E-2</v>
      </c>
      <c r="G399" s="480">
        <f>H390-G390</f>
        <v>12141846.594895735</v>
      </c>
      <c r="H399" s="481">
        <f>G399/G390</f>
        <v>9.0870826169412652E-2</v>
      </c>
      <c r="I399" s="481"/>
      <c r="J399" s="480">
        <f>K390-J390</f>
        <v>538.26728389388154</v>
      </c>
      <c r="K399" s="481">
        <f t="shared" ref="K399:K405" si="146">J399/J390</f>
        <v>7.4989880038749943E-2</v>
      </c>
      <c r="L399" s="480">
        <f>M390-L390</f>
        <v>541.13876582200464</v>
      </c>
      <c r="M399" s="311">
        <f t="shared" ref="M399:M405" si="147">L399/L390</f>
        <v>7.5643055732308326E-2</v>
      </c>
    </row>
    <row r="400" spans="1:13" s="146" customFormat="1">
      <c r="A400" s="314" t="s">
        <v>76</v>
      </c>
      <c r="B400" s="480">
        <f t="shared" si="144"/>
        <v>8.5</v>
      </c>
      <c r="C400" s="481">
        <f t="shared" si="145"/>
        <v>4.0852290932393469E-3</v>
      </c>
      <c r="D400" s="474" t="s">
        <v>50</v>
      </c>
      <c r="E400" s="480">
        <f t="shared" ref="E400:E405" si="148">F391-E391</f>
        <v>2267131.950000003</v>
      </c>
      <c r="F400" s="481">
        <f t="shared" ref="F400:F405" si="149">E400/E391</f>
        <v>3.6497670791674201E-2</v>
      </c>
      <c r="G400" s="480">
        <f t="shared" ref="G400:G405" si="150">H391-G391</f>
        <v>2298535.0076319054</v>
      </c>
      <c r="H400" s="481">
        <f t="shared" ref="H400:H405" si="151">G400/G391</f>
        <v>3.7127458194851012E-2</v>
      </c>
      <c r="I400" s="481"/>
      <c r="J400" s="480">
        <f t="shared" ref="J400:J405" si="152">K391-J391</f>
        <v>963.71874968927295</v>
      </c>
      <c r="K400" s="481">
        <f t="shared" si="146"/>
        <v>3.2280568182150846E-2</v>
      </c>
      <c r="L400" s="480">
        <f t="shared" ref="L400:L405" si="153">M391-L391</f>
        <v>979.15659873641926</v>
      </c>
      <c r="M400" s="311">
        <f t="shared" si="147"/>
        <v>3.2907793227325129E-2</v>
      </c>
    </row>
    <row r="401" spans="1:13" s="146" customFormat="1">
      <c r="A401" s="314" t="s">
        <v>139</v>
      </c>
      <c r="B401" s="480">
        <f t="shared" si="144"/>
        <v>-1.8333333333333144</v>
      </c>
      <c r="C401" s="481">
        <f t="shared" si="145"/>
        <v>-8.3650190114067588E-3</v>
      </c>
      <c r="D401" s="474" t="s">
        <v>51</v>
      </c>
      <c r="E401" s="480">
        <f t="shared" si="148"/>
        <v>17944.789999999921</v>
      </c>
      <c r="F401" s="481">
        <f t="shared" si="149"/>
        <v>2.0053692224086123E-2</v>
      </c>
      <c r="G401" s="480">
        <f t="shared" si="150"/>
        <v>18437.500717008952</v>
      </c>
      <c r="H401" s="481">
        <f t="shared" si="151"/>
        <v>2.0673488084732933E-2</v>
      </c>
      <c r="I401" s="481"/>
      <c r="J401" s="480">
        <f t="shared" si="152"/>
        <v>117.00975586087816</v>
      </c>
      <c r="K401" s="481">
        <f t="shared" si="146"/>
        <v>2.8658439627816914E-2</v>
      </c>
      <c r="L401" s="480">
        <f t="shared" si="153"/>
        <v>119.16157535741695</v>
      </c>
      <c r="M401" s="311">
        <f t="shared" si="147"/>
        <v>2.9283463827778921E-2</v>
      </c>
    </row>
    <row r="402" spans="1:13" s="146" customFormat="1">
      <c r="A402" s="314" t="s">
        <v>53</v>
      </c>
      <c r="B402" s="480">
        <f t="shared" si="144"/>
        <v>-1.5</v>
      </c>
      <c r="C402" s="481">
        <f t="shared" si="145"/>
        <v>-3.5294117647058823E-2</v>
      </c>
      <c r="D402" s="474" t="s">
        <v>51</v>
      </c>
      <c r="E402" s="480">
        <f t="shared" si="148"/>
        <v>-54</v>
      </c>
      <c r="F402" s="481">
        <f t="shared" si="149"/>
        <v>-0.15</v>
      </c>
      <c r="G402" s="480">
        <f t="shared" si="150"/>
        <v>-53.633989750695321</v>
      </c>
      <c r="H402" s="481">
        <f t="shared" si="151"/>
        <v>-0.14948353063611669</v>
      </c>
      <c r="I402" s="481"/>
      <c r="J402" s="480">
        <f t="shared" si="152"/>
        <v>-1.0071736011477759</v>
      </c>
      <c r="K402" s="481">
        <f t="shared" si="146"/>
        <v>-0.11890243902439021</v>
      </c>
      <c r="L402" s="480">
        <f t="shared" si="153"/>
        <v>-0.99928355755589493</v>
      </c>
      <c r="M402" s="311">
        <f t="shared" si="147"/>
        <v>-0.11836707443987707</v>
      </c>
    </row>
    <row r="403" spans="1:13" s="146" customFormat="1">
      <c r="A403" s="314" t="s">
        <v>48</v>
      </c>
      <c r="B403" s="480">
        <f t="shared" si="144"/>
        <v>-2.6666666666669698</v>
      </c>
      <c r="C403" s="481">
        <f t="shared" si="145"/>
        <v>-4.0516586477593866E-4</v>
      </c>
      <c r="D403" s="474" t="s">
        <v>51</v>
      </c>
      <c r="E403" s="480">
        <f t="shared" si="148"/>
        <v>-100.94999999999982</v>
      </c>
      <c r="F403" s="481">
        <f t="shared" si="149"/>
        <v>-1.6269268890160248E-2</v>
      </c>
      <c r="G403" s="480">
        <f t="shared" si="150"/>
        <v>-96.915738444561612</v>
      </c>
      <c r="H403" s="481">
        <f t="shared" si="151"/>
        <v>-1.5671543260832439E-2</v>
      </c>
      <c r="I403" s="481"/>
      <c r="J403" s="480">
        <f t="shared" si="152"/>
        <v>-1.4962147145061278E-2</v>
      </c>
      <c r="K403" s="481">
        <f t="shared" si="146"/>
        <v>-1.5870533223702309E-2</v>
      </c>
      <c r="L403" s="480">
        <f t="shared" si="153"/>
        <v>-1.4350223039308774E-2</v>
      </c>
      <c r="M403" s="311">
        <f t="shared" si="147"/>
        <v>-1.5272565318190981E-2</v>
      </c>
    </row>
    <row r="404" spans="1:13" s="146" customFormat="1">
      <c r="A404" s="314" t="s">
        <v>112</v>
      </c>
      <c r="B404" s="480">
        <f t="shared" si="144"/>
        <v>-0.25</v>
      </c>
      <c r="C404" s="481">
        <f t="shared" si="145"/>
        <v>-1.088139281828074E-3</v>
      </c>
      <c r="D404" s="474" t="s">
        <v>50</v>
      </c>
      <c r="E404" s="480">
        <f t="shared" si="148"/>
        <v>-15721.140000000014</v>
      </c>
      <c r="F404" s="481">
        <f t="shared" si="149"/>
        <v>-2.3844868888060634E-2</v>
      </c>
      <c r="G404" s="480">
        <f t="shared" si="150"/>
        <v>-15278.788838408655</v>
      </c>
      <c r="H404" s="481">
        <f t="shared" si="151"/>
        <v>-2.3251746276746713E-2</v>
      </c>
      <c r="I404" s="481"/>
      <c r="J404" s="480">
        <f t="shared" si="152"/>
        <v>-65.375685515894475</v>
      </c>
      <c r="K404" s="481">
        <f t="shared" si="146"/>
        <v>-2.2781519072034635E-2</v>
      </c>
      <c r="L404" s="480">
        <f t="shared" si="153"/>
        <v>-63.458690243113324</v>
      </c>
      <c r="M404" s="311">
        <f t="shared" si="147"/>
        <v>-2.2187750357658201E-2</v>
      </c>
    </row>
    <row r="405" spans="1:13" s="146" customFormat="1" ht="13" thickBot="1">
      <c r="A405" s="286" t="s">
        <v>79</v>
      </c>
      <c r="B405" s="289">
        <f t="shared" si="144"/>
        <v>0</v>
      </c>
      <c r="C405" s="299">
        <f t="shared" si="145"/>
        <v>0</v>
      </c>
      <c r="D405" s="291" t="s">
        <v>51</v>
      </c>
      <c r="E405" s="289">
        <f t="shared" si="148"/>
        <v>6687.760000000002</v>
      </c>
      <c r="F405" s="299">
        <f t="shared" si="149"/>
        <v>0.18144545154624861</v>
      </c>
      <c r="G405" s="289">
        <f t="shared" si="150"/>
        <v>6691.7508323845395</v>
      </c>
      <c r="H405" s="299">
        <f t="shared" si="151"/>
        <v>0.18216331081780493</v>
      </c>
      <c r="I405" s="299"/>
      <c r="J405" s="289">
        <f t="shared" si="152"/>
        <v>6687.760000000002</v>
      </c>
      <c r="K405" s="299">
        <f t="shared" si="146"/>
        <v>0.18144545154624861</v>
      </c>
      <c r="L405" s="289">
        <f t="shared" si="153"/>
        <v>6691.7508323845395</v>
      </c>
      <c r="M405" s="319">
        <f t="shared" si="147"/>
        <v>0.18216331081780493</v>
      </c>
    </row>
    <row r="406" spans="1:13" s="146" customFormat="1" ht="13.5" thickBot="1">
      <c r="A406" s="321" t="s">
        <v>8</v>
      </c>
      <c r="B406" s="281">
        <f>SUM(B399:B404)</f>
        <v>266.6666666666676</v>
      </c>
      <c r="C406" s="322">
        <f t="shared" si="145"/>
        <v>9.5811825574571869E-3</v>
      </c>
      <c r="D406" s="209"/>
      <c r="E406" s="209"/>
      <c r="F406" s="209"/>
      <c r="G406" s="209"/>
      <c r="H406" s="209"/>
      <c r="I406" s="209"/>
      <c r="J406" s="209"/>
      <c r="K406" s="209"/>
      <c r="L406" s="209"/>
      <c r="M406" s="209"/>
    </row>
    <row r="407" spans="1:13" s="146" customFormat="1"/>
    <row r="408" spans="1:13" s="146" customFormat="1" ht="13">
      <c r="A408" s="287" t="s">
        <v>287</v>
      </c>
      <c r="B408" s="209"/>
      <c r="C408" s="209"/>
      <c r="D408" s="209"/>
      <c r="E408" s="209"/>
    </row>
    <row r="409" spans="1:13" s="146" customFormat="1" ht="26">
      <c r="A409" s="353" t="s">
        <v>151</v>
      </c>
      <c r="B409" s="353" t="s">
        <v>70</v>
      </c>
      <c r="C409" s="353" t="s">
        <v>71</v>
      </c>
      <c r="D409" s="353" t="s">
        <v>153</v>
      </c>
      <c r="E409" s="353" t="s">
        <v>154</v>
      </c>
    </row>
    <row r="410" spans="1:13" s="146" customFormat="1">
      <c r="A410" s="354" t="s">
        <v>1</v>
      </c>
      <c r="B410" s="355">
        <f>C378</f>
        <v>9411641.5199999996</v>
      </c>
      <c r="C410" s="355">
        <v>9991023.0399999991</v>
      </c>
      <c r="D410" s="359">
        <f>C410-B410</f>
        <v>579381.51999999955</v>
      </c>
      <c r="E410" s="473">
        <f>D410/B410</f>
        <v>6.1560092229267095E-2</v>
      </c>
    </row>
    <row r="411" spans="1:13" s="146" customFormat="1">
      <c r="A411" s="354" t="s">
        <v>76</v>
      </c>
      <c r="B411" s="355">
        <f t="shared" ref="B411:B415" si="154">C379</f>
        <v>997172.52</v>
      </c>
      <c r="C411" s="355">
        <v>1038448.76</v>
      </c>
      <c r="D411" s="359">
        <f t="shared" ref="D411:D416" si="155">C411-B411</f>
        <v>41276.239999999991</v>
      </c>
      <c r="E411" s="473">
        <f t="shared" ref="E411:E415" si="156">D411/B411</f>
        <v>4.1393278667566966E-2</v>
      </c>
    </row>
    <row r="412" spans="1:13" s="146" customFormat="1">
      <c r="A412" s="354" t="s">
        <v>139</v>
      </c>
      <c r="B412" s="355">
        <f t="shared" si="154"/>
        <v>903472.51</v>
      </c>
      <c r="C412" s="355">
        <v>914305.17</v>
      </c>
      <c r="D412" s="359">
        <f t="shared" si="155"/>
        <v>10832.660000000033</v>
      </c>
      <c r="E412" s="473">
        <f t="shared" si="156"/>
        <v>1.1990027233922184E-2</v>
      </c>
    </row>
    <row r="413" spans="1:13" s="146" customFormat="1">
      <c r="A413" s="354" t="s">
        <v>53</v>
      </c>
      <c r="B413" s="355">
        <f t="shared" si="154"/>
        <v>43891.86</v>
      </c>
      <c r="C413" s="483">
        <v>43959.77</v>
      </c>
      <c r="D413" s="359">
        <f t="shared" si="155"/>
        <v>67.909999999996217</v>
      </c>
      <c r="E413" s="473">
        <f t="shared" si="156"/>
        <v>1.5472117153384755E-3</v>
      </c>
    </row>
    <row r="414" spans="1:13" s="146" customFormat="1">
      <c r="A414" s="354" t="s">
        <v>48</v>
      </c>
      <c r="B414" s="355">
        <f t="shared" si="154"/>
        <v>237576.79</v>
      </c>
      <c r="C414" s="483">
        <v>261517.76</v>
      </c>
      <c r="D414" s="359">
        <f t="shared" si="155"/>
        <v>23940.97</v>
      </c>
      <c r="E414" s="473">
        <f t="shared" si="156"/>
        <v>0.10077150213200541</v>
      </c>
    </row>
    <row r="415" spans="1:13" s="146" customFormat="1" ht="13" thickBot="1">
      <c r="A415" s="320" t="s">
        <v>112</v>
      </c>
      <c r="B415" s="307">
        <f t="shared" si="154"/>
        <v>18859.22</v>
      </c>
      <c r="C415" s="307">
        <v>21025.51</v>
      </c>
      <c r="D415" s="315">
        <f t="shared" si="155"/>
        <v>2166.2899999999972</v>
      </c>
      <c r="E415" s="317">
        <f t="shared" si="156"/>
        <v>0.11486636244765144</v>
      </c>
    </row>
    <row r="416" spans="1:13" s="146" customFormat="1" ht="13">
      <c r="A416" s="316" t="s">
        <v>8</v>
      </c>
      <c r="B416" s="310">
        <f>SUM(B410:B415)</f>
        <v>11612614.419999998</v>
      </c>
      <c r="C416" s="310">
        <f>SUM(C410:C415)</f>
        <v>12270280.009999998</v>
      </c>
      <c r="D416" s="293">
        <f t="shared" si="155"/>
        <v>657665.58999999985</v>
      </c>
      <c r="E416" s="290">
        <f>D416/B416</f>
        <v>5.6633723140529446E-2</v>
      </c>
    </row>
    <row r="417" spans="1:13" s="146" customFormat="1" ht="13" thickBot="1"/>
    <row r="418" spans="1:13" s="146" customFormat="1" ht="13.5" thickBot="1">
      <c r="A418" s="287" t="s">
        <v>288</v>
      </c>
      <c r="B418" s="209"/>
      <c r="C418" s="209"/>
      <c r="D418" s="209"/>
      <c r="E418" s="209"/>
      <c r="F418" s="209"/>
      <c r="G418" s="209"/>
      <c r="H418" s="209"/>
      <c r="I418" s="209"/>
      <c r="J418" s="209"/>
      <c r="K418" s="209"/>
      <c r="L418" s="292" t="s">
        <v>172</v>
      </c>
      <c r="M418" s="304">
        <f>$F$123</f>
        <v>0.99725921729272693</v>
      </c>
    </row>
    <row r="419" spans="1:13" s="146" customFormat="1" ht="13.5" thickBot="1">
      <c r="A419" s="287"/>
      <c r="B419" s="209"/>
      <c r="C419" s="209"/>
      <c r="D419" s="209"/>
      <c r="E419" s="209"/>
      <c r="F419" s="209"/>
      <c r="G419" s="209"/>
      <c r="H419" s="209"/>
      <c r="I419" s="209"/>
      <c r="J419" s="209"/>
      <c r="K419" s="209"/>
      <c r="L419" s="292" t="s">
        <v>173</v>
      </c>
      <c r="M419" s="304">
        <f>$F$124</f>
        <v>0.99925951782934064</v>
      </c>
    </row>
    <row r="420" spans="1:13" s="146" customFormat="1" ht="42" customHeight="1">
      <c r="A420" s="541" t="s">
        <v>155</v>
      </c>
      <c r="B420" s="543" t="s">
        <v>157</v>
      </c>
      <c r="C420" s="543"/>
      <c r="D420" s="543" t="s">
        <v>158</v>
      </c>
      <c r="E420" s="545" t="s">
        <v>159</v>
      </c>
      <c r="F420" s="545"/>
      <c r="G420" s="545" t="s">
        <v>162</v>
      </c>
      <c r="H420" s="545"/>
      <c r="I420" s="398"/>
      <c r="J420" s="545" t="s">
        <v>160</v>
      </c>
      <c r="K420" s="545"/>
      <c r="L420" s="545" t="s">
        <v>161</v>
      </c>
      <c r="M420" s="546"/>
    </row>
    <row r="421" spans="1:13" s="146" customFormat="1" ht="13">
      <c r="A421" s="542"/>
      <c r="B421" s="450" t="s">
        <v>70</v>
      </c>
      <c r="C421" s="450" t="s">
        <v>71</v>
      </c>
      <c r="D421" s="551"/>
      <c r="E421" s="450" t="s">
        <v>70</v>
      </c>
      <c r="F421" s="450" t="s">
        <v>71</v>
      </c>
      <c r="G421" s="450" t="s">
        <v>70</v>
      </c>
      <c r="H421" s="450" t="s">
        <v>71</v>
      </c>
      <c r="I421" s="450"/>
      <c r="J421" s="450" t="s">
        <v>70</v>
      </c>
      <c r="K421" s="450" t="s">
        <v>71</v>
      </c>
      <c r="L421" s="450" t="s">
        <v>70</v>
      </c>
      <c r="M421" s="301" t="s">
        <v>71</v>
      </c>
    </row>
    <row r="422" spans="1:13" s="146" customFormat="1">
      <c r="A422" s="314" t="s">
        <v>1</v>
      </c>
      <c r="B422" s="359">
        <f>C390</f>
        <v>18942</v>
      </c>
      <c r="C422" s="359">
        <f>$G$237</f>
        <v>19073.333333333332</v>
      </c>
      <c r="D422" s="474" t="s">
        <v>50</v>
      </c>
      <c r="E422" s="359">
        <f>F390</f>
        <v>146158990</v>
      </c>
      <c r="F422" s="359">
        <f>$G$238</f>
        <v>143256844</v>
      </c>
      <c r="G422" s="475">
        <f t="shared" ref="G422:G428" si="157">E422*$M$418</f>
        <v>145758399.9676955</v>
      </c>
      <c r="H422" s="475">
        <f t="shared" ref="H422:H428" si="158">F422*$M$419</f>
        <v>143150764.86119306</v>
      </c>
      <c r="I422" s="475"/>
      <c r="J422" s="359">
        <f t="shared" ref="J422:K428" si="159">E422/B422</f>
        <v>7716.1329321085423</v>
      </c>
      <c r="K422" s="359">
        <f t="shared" si="159"/>
        <v>7510.8446696959109</v>
      </c>
      <c r="L422" s="359">
        <f t="shared" ref="L422:M428" si="160">G422/B422</f>
        <v>7694.9846884011986</v>
      </c>
      <c r="M422" s="279">
        <f t="shared" si="160"/>
        <v>7505.2830231314092</v>
      </c>
    </row>
    <row r="423" spans="1:13" s="146" customFormat="1">
      <c r="A423" s="314" t="s">
        <v>76</v>
      </c>
      <c r="B423" s="359">
        <f t="shared" ref="B423:B428" si="161">C391</f>
        <v>2089.1666666666665</v>
      </c>
      <c r="C423" s="359">
        <f>$G$241</f>
        <v>2082</v>
      </c>
      <c r="D423" s="474" t="s">
        <v>50</v>
      </c>
      <c r="E423" s="359">
        <f t="shared" ref="E423:E428" si="162">F391</f>
        <v>64384300</v>
      </c>
      <c r="F423" s="359">
        <f>$G$242</f>
        <v>62985946</v>
      </c>
      <c r="G423" s="475">
        <f t="shared" si="157"/>
        <v>64207836.623940118</v>
      </c>
      <c r="H423" s="475">
        <f t="shared" si="158"/>
        <v>62939306.029984884</v>
      </c>
      <c r="I423" s="475"/>
      <c r="J423" s="359">
        <f t="shared" si="159"/>
        <v>30818.173115277226</v>
      </c>
      <c r="K423" s="359">
        <f t="shared" si="159"/>
        <v>30252.615754082613</v>
      </c>
      <c r="L423" s="359">
        <f t="shared" si="160"/>
        <v>30733.707199333126</v>
      </c>
      <c r="M423" s="279">
        <f t="shared" si="160"/>
        <v>30230.214231500904</v>
      </c>
    </row>
    <row r="424" spans="1:13" s="146" customFormat="1">
      <c r="A424" s="314" t="s">
        <v>139</v>
      </c>
      <c r="B424" s="359">
        <f t="shared" si="161"/>
        <v>217.33333333333334</v>
      </c>
      <c r="C424" s="359">
        <f>$G$245</f>
        <v>220</v>
      </c>
      <c r="D424" s="474" t="s">
        <v>51</v>
      </c>
      <c r="E424" s="359">
        <f t="shared" si="162"/>
        <v>912782</v>
      </c>
      <c r="F424" s="476">
        <f>$G$247</f>
        <v>918770</v>
      </c>
      <c r="G424" s="475">
        <f t="shared" si="157"/>
        <v>910280.26287888992</v>
      </c>
      <c r="H424" s="475">
        <f t="shared" si="158"/>
        <v>918089.66719606332</v>
      </c>
      <c r="I424" s="475"/>
      <c r="J424" s="359">
        <f t="shared" si="159"/>
        <v>4199.9171779141107</v>
      </c>
      <c r="K424" s="359">
        <f t="shared" si="159"/>
        <v>4176.227272727273</v>
      </c>
      <c r="L424" s="359">
        <f t="shared" si="160"/>
        <v>4188.4061175409042</v>
      </c>
      <c r="M424" s="279">
        <f t="shared" si="160"/>
        <v>4173.1348508911969</v>
      </c>
    </row>
    <row r="425" spans="1:13" s="146" customFormat="1">
      <c r="A425" s="314" t="s">
        <v>53</v>
      </c>
      <c r="B425" s="359">
        <f t="shared" si="161"/>
        <v>41</v>
      </c>
      <c r="C425" s="359">
        <f>$G$250</f>
        <v>37.833333333333336</v>
      </c>
      <c r="D425" s="474" t="s">
        <v>51</v>
      </c>
      <c r="E425" s="359">
        <f t="shared" si="162"/>
        <v>306</v>
      </c>
      <c r="F425" s="476">
        <f>$G$252</f>
        <v>272</v>
      </c>
      <c r="G425" s="475">
        <f t="shared" si="157"/>
        <v>305.16132049157443</v>
      </c>
      <c r="H425" s="475">
        <f t="shared" si="158"/>
        <v>271.79858884958065</v>
      </c>
      <c r="I425" s="475"/>
      <c r="J425" s="359">
        <f t="shared" si="159"/>
        <v>7.4634146341463419</v>
      </c>
      <c r="K425" s="359">
        <f t="shared" si="159"/>
        <v>7.1894273127753303</v>
      </c>
      <c r="L425" s="359">
        <f t="shared" si="160"/>
        <v>7.4429590363798646</v>
      </c>
      <c r="M425" s="279">
        <f t="shared" si="160"/>
        <v>7.1841036700329681</v>
      </c>
    </row>
    <row r="426" spans="1:13" s="146" customFormat="1">
      <c r="A426" s="314" t="s">
        <v>48</v>
      </c>
      <c r="B426" s="359">
        <f t="shared" si="161"/>
        <v>6579</v>
      </c>
      <c r="C426" s="359">
        <f>$G$255</f>
        <v>6560.333333333333</v>
      </c>
      <c r="D426" s="474" t="s">
        <v>51</v>
      </c>
      <c r="E426" s="359">
        <f t="shared" si="162"/>
        <v>6104</v>
      </c>
      <c r="F426" s="476">
        <f>$G$257</f>
        <v>6667</v>
      </c>
      <c r="G426" s="475">
        <f t="shared" si="157"/>
        <v>6087.2702623548048</v>
      </c>
      <c r="H426" s="475">
        <f t="shared" si="158"/>
        <v>6662.0632053682139</v>
      </c>
      <c r="I426" s="475"/>
      <c r="J426" s="359">
        <f t="shared" si="159"/>
        <v>0.92780057759537926</v>
      </c>
      <c r="K426" s="359">
        <f t="shared" si="159"/>
        <v>1.0162593364158325</v>
      </c>
      <c r="L426" s="359">
        <f t="shared" si="160"/>
        <v>0.92525767781650781</v>
      </c>
      <c r="M426" s="279">
        <f t="shared" si="160"/>
        <v>1.0155068144964505</v>
      </c>
    </row>
    <row r="427" spans="1:13" s="146" customFormat="1">
      <c r="A427" s="314" t="s">
        <v>112</v>
      </c>
      <c r="B427" s="359">
        <f t="shared" si="161"/>
        <v>229.5</v>
      </c>
      <c r="C427" s="359">
        <f>$G$260</f>
        <v>228.58333333333334</v>
      </c>
      <c r="D427" s="474" t="s">
        <v>50</v>
      </c>
      <c r="E427" s="359">
        <f t="shared" si="162"/>
        <v>643588</v>
      </c>
      <c r="F427" s="476">
        <f>$G$261</f>
        <v>648488</v>
      </c>
      <c r="G427" s="475">
        <f t="shared" si="157"/>
        <v>641824.06513899157</v>
      </c>
      <c r="H427" s="475">
        <f t="shared" si="158"/>
        <v>648007.80619811348</v>
      </c>
      <c r="I427" s="475"/>
      <c r="J427" s="359">
        <f t="shared" si="159"/>
        <v>2804.3050108932462</v>
      </c>
      <c r="K427" s="359">
        <f t="shared" si="159"/>
        <v>2836.9872402479036</v>
      </c>
      <c r="L427" s="359">
        <f t="shared" si="160"/>
        <v>2796.6190202134708</v>
      </c>
      <c r="M427" s="279">
        <f t="shared" si="160"/>
        <v>2834.8865017781122</v>
      </c>
    </row>
    <row r="428" spans="1:13" s="146" customFormat="1" ht="13" thickBot="1">
      <c r="A428" s="286" t="s">
        <v>79</v>
      </c>
      <c r="B428" s="315">
        <f t="shared" si="161"/>
        <v>1</v>
      </c>
      <c r="C428" s="315">
        <f>$G$264</f>
        <v>1</v>
      </c>
      <c r="D428" s="291" t="s">
        <v>51</v>
      </c>
      <c r="E428" s="315">
        <f t="shared" si="162"/>
        <v>43546</v>
      </c>
      <c r="F428" s="309">
        <f>$G$266</f>
        <v>41926</v>
      </c>
      <c r="G428" s="312">
        <f t="shared" si="157"/>
        <v>43426.649876229087</v>
      </c>
      <c r="H428" s="312">
        <f t="shared" si="158"/>
        <v>41894.954544512933</v>
      </c>
      <c r="I428" s="312"/>
      <c r="J428" s="315">
        <f t="shared" si="159"/>
        <v>43546</v>
      </c>
      <c r="K428" s="315">
        <f t="shared" si="159"/>
        <v>41926</v>
      </c>
      <c r="L428" s="315">
        <f t="shared" si="160"/>
        <v>43426.649876229087</v>
      </c>
      <c r="M428" s="313">
        <f t="shared" si="160"/>
        <v>41894.954544512933</v>
      </c>
    </row>
    <row r="429" spans="1:13" s="146" customFormat="1" ht="13.5" thickBot="1">
      <c r="A429" s="298" t="s">
        <v>8</v>
      </c>
      <c r="B429" s="285">
        <f>SUM(B422:B428)</f>
        <v>28099</v>
      </c>
      <c r="C429" s="285">
        <f>SUM(C422:C428)</f>
        <v>28203.083333333328</v>
      </c>
      <c r="D429" s="297"/>
      <c r="E429" s="297"/>
      <c r="F429" s="297"/>
      <c r="G429" s="297"/>
      <c r="H429" s="297"/>
      <c r="I429" s="297"/>
      <c r="J429" s="297"/>
      <c r="K429" s="297"/>
      <c r="L429" s="297"/>
      <c r="M429" s="297"/>
    </row>
    <row r="430" spans="1:13" s="146" customFormat="1" ht="13">
      <c r="A430" s="325" t="s">
        <v>156</v>
      </c>
      <c r="B430" s="397" t="s">
        <v>165</v>
      </c>
      <c r="C430" s="397" t="s">
        <v>164</v>
      </c>
      <c r="D430" s="326"/>
      <c r="E430" s="397" t="s">
        <v>159</v>
      </c>
      <c r="F430" s="397" t="s">
        <v>164</v>
      </c>
      <c r="G430" s="397" t="s">
        <v>159</v>
      </c>
      <c r="H430" s="397" t="s">
        <v>164</v>
      </c>
      <c r="I430" s="397"/>
      <c r="J430" s="397" t="s">
        <v>166</v>
      </c>
      <c r="K430" s="397" t="s">
        <v>164</v>
      </c>
      <c r="L430" s="397" t="s">
        <v>166</v>
      </c>
      <c r="M430" s="327" t="s">
        <v>164</v>
      </c>
    </row>
    <row r="431" spans="1:13" s="146" customFormat="1">
      <c r="A431" s="314" t="s">
        <v>1</v>
      </c>
      <c r="B431" s="480">
        <f t="shared" ref="B431:B437" si="163">C422-B422</f>
        <v>131.33333333333212</v>
      </c>
      <c r="C431" s="481">
        <f t="shared" ref="C431:C438" si="164">B431/B422</f>
        <v>6.9334459578361375E-3</v>
      </c>
      <c r="D431" s="474" t="s">
        <v>50</v>
      </c>
      <c r="E431" s="480">
        <f>F422-E422</f>
        <v>-2902146</v>
      </c>
      <c r="F431" s="481">
        <f>E431/E422</f>
        <v>-1.9856089591204756E-2</v>
      </c>
      <c r="G431" s="480">
        <f>H422-G422</f>
        <v>-2607635.1065024436</v>
      </c>
      <c r="H431" s="481">
        <f>G431/G422</f>
        <v>-1.7890118902789649E-2</v>
      </c>
      <c r="I431" s="481"/>
      <c r="J431" s="480">
        <f>K422-J422</f>
        <v>-205.28826241263141</v>
      </c>
      <c r="K431" s="481">
        <f t="shared" ref="K431:K437" si="165">J431/J422</f>
        <v>-2.6605070728937467E-2</v>
      </c>
      <c r="L431" s="480">
        <f>M422-L422</f>
        <v>-189.70166526978937</v>
      </c>
      <c r="M431" s="311">
        <f t="shared" ref="M431:M437" si="166">L431/L422</f>
        <v>-2.4652637133343543E-2</v>
      </c>
    </row>
    <row r="432" spans="1:13" s="146" customFormat="1">
      <c r="A432" s="314" t="s">
        <v>76</v>
      </c>
      <c r="B432" s="480">
        <f t="shared" si="163"/>
        <v>-7.1666666666665151</v>
      </c>
      <c r="C432" s="481">
        <f t="shared" si="164"/>
        <v>-3.4303948942958989E-3</v>
      </c>
      <c r="D432" s="474" t="s">
        <v>50</v>
      </c>
      <c r="E432" s="480">
        <f t="shared" ref="E432:E437" si="167">F423-E423</f>
        <v>-1398354</v>
      </c>
      <c r="F432" s="481">
        <f t="shared" ref="F432:F437" si="168">E432/E423</f>
        <v>-2.171886624534242E-2</v>
      </c>
      <c r="G432" s="480">
        <f t="shared" ref="G432:G437" si="169">H423-G423</f>
        <v>-1268530.5939552337</v>
      </c>
      <c r="H432" s="481">
        <f t="shared" ref="H432:H437" si="170">G432/G423</f>
        <v>-1.9756631910601667E-2</v>
      </c>
      <c r="I432" s="481"/>
      <c r="J432" s="480">
        <f t="shared" ref="J432:J437" si="171">K423-J423</f>
        <v>-565.55736119461289</v>
      </c>
      <c r="K432" s="481">
        <f t="shared" si="165"/>
        <v>-1.8351423982178035E-2</v>
      </c>
      <c r="L432" s="480">
        <f t="shared" ref="L432:L437" si="172">M423-L423</f>
        <v>-503.49296783222235</v>
      </c>
      <c r="M432" s="311">
        <f t="shared" si="166"/>
        <v>-1.6382435238504106E-2</v>
      </c>
    </row>
    <row r="433" spans="1:13" s="146" customFormat="1">
      <c r="A433" s="314" t="s">
        <v>139</v>
      </c>
      <c r="B433" s="480">
        <f t="shared" si="163"/>
        <v>2.6666666666666572</v>
      </c>
      <c r="C433" s="481">
        <f t="shared" si="164"/>
        <v>1.2269938650306704E-2</v>
      </c>
      <c r="D433" s="474" t="s">
        <v>51</v>
      </c>
      <c r="E433" s="480">
        <f t="shared" si="167"/>
        <v>5988</v>
      </c>
      <c r="F433" s="481">
        <f t="shared" si="168"/>
        <v>6.5601644204202102E-3</v>
      </c>
      <c r="G433" s="480">
        <f t="shared" si="169"/>
        <v>7809.4043171734083</v>
      </c>
      <c r="H433" s="481">
        <f t="shared" si="170"/>
        <v>8.5791207781162511E-3</v>
      </c>
      <c r="I433" s="481"/>
      <c r="J433" s="480">
        <f t="shared" si="171"/>
        <v>-23.689905186837677</v>
      </c>
      <c r="K433" s="481">
        <f t="shared" si="165"/>
        <v>-5.6405648452818469E-3</v>
      </c>
      <c r="L433" s="480">
        <f t="shared" si="172"/>
        <v>-15.271266649707286</v>
      </c>
      <c r="M433" s="311">
        <f t="shared" si="166"/>
        <v>-3.646080685860842E-3</v>
      </c>
    </row>
    <row r="434" spans="1:13" s="146" customFormat="1">
      <c r="A434" s="314" t="s">
        <v>53</v>
      </c>
      <c r="B434" s="480">
        <f t="shared" si="163"/>
        <v>-3.1666666666666643</v>
      </c>
      <c r="C434" s="481">
        <f t="shared" si="164"/>
        <v>-7.7235772357723526E-2</v>
      </c>
      <c r="D434" s="474" t="s">
        <v>51</v>
      </c>
      <c r="E434" s="480">
        <f t="shared" si="167"/>
        <v>-34</v>
      </c>
      <c r="F434" s="481">
        <f t="shared" si="168"/>
        <v>-0.1111111111111111</v>
      </c>
      <c r="G434" s="480">
        <f t="shared" si="169"/>
        <v>-33.362731641993776</v>
      </c>
      <c r="H434" s="481">
        <f t="shared" si="170"/>
        <v>-0.10932817956171784</v>
      </c>
      <c r="I434" s="481"/>
      <c r="J434" s="480">
        <f t="shared" si="171"/>
        <v>-0.27398732137101156</v>
      </c>
      <c r="K434" s="481">
        <f t="shared" si="165"/>
        <v>-3.6710719530102853E-2</v>
      </c>
      <c r="L434" s="480">
        <f t="shared" si="172"/>
        <v>-0.25885536634689643</v>
      </c>
      <c r="M434" s="311">
        <f t="shared" si="166"/>
        <v>-3.4778555824593049E-2</v>
      </c>
    </row>
    <row r="435" spans="1:13" s="146" customFormat="1">
      <c r="A435" s="314" t="s">
        <v>48</v>
      </c>
      <c r="B435" s="480">
        <f t="shared" si="163"/>
        <v>-18.66666666666697</v>
      </c>
      <c r="C435" s="481">
        <f t="shared" si="164"/>
        <v>-2.8373106348483007E-3</v>
      </c>
      <c r="D435" s="474" t="s">
        <v>51</v>
      </c>
      <c r="E435" s="480">
        <f t="shared" si="167"/>
        <v>563</v>
      </c>
      <c r="F435" s="481">
        <f t="shared" si="168"/>
        <v>9.2234600262123198E-2</v>
      </c>
      <c r="G435" s="480">
        <f t="shared" si="169"/>
        <v>574.79294301340906</v>
      </c>
      <c r="H435" s="481">
        <f t="shared" si="170"/>
        <v>9.4425402231287772E-2</v>
      </c>
      <c r="I435" s="481"/>
      <c r="J435" s="480">
        <f t="shared" si="171"/>
        <v>8.8458758820453287E-2</v>
      </c>
      <c r="K435" s="481">
        <f t="shared" si="165"/>
        <v>9.5342426978991174E-2</v>
      </c>
      <c r="L435" s="480">
        <f t="shared" si="172"/>
        <v>9.0249136679942721E-2</v>
      </c>
      <c r="M435" s="311">
        <f t="shared" si="166"/>
        <v>9.7539462620747308E-2</v>
      </c>
    </row>
    <row r="436" spans="1:13" s="146" customFormat="1">
      <c r="A436" s="314" t="s">
        <v>112</v>
      </c>
      <c r="B436" s="480">
        <f t="shared" si="163"/>
        <v>-0.91666666666665719</v>
      </c>
      <c r="C436" s="481">
        <f t="shared" si="164"/>
        <v>-3.9941902687000317E-3</v>
      </c>
      <c r="D436" s="474" t="s">
        <v>50</v>
      </c>
      <c r="E436" s="480">
        <f t="shared" si="167"/>
        <v>4900</v>
      </c>
      <c r="F436" s="481">
        <f t="shared" si="168"/>
        <v>7.6135664431282125E-3</v>
      </c>
      <c r="G436" s="480">
        <f t="shared" si="169"/>
        <v>6183.7410591219086</v>
      </c>
      <c r="H436" s="481">
        <f t="shared" si="170"/>
        <v>9.6346357124873078E-3</v>
      </c>
      <c r="I436" s="481"/>
      <c r="J436" s="480">
        <f t="shared" si="171"/>
        <v>32.682229354657466</v>
      </c>
      <c r="K436" s="481">
        <f t="shared" si="165"/>
        <v>1.1654306228353992E-2</v>
      </c>
      <c r="L436" s="480">
        <f t="shared" si="172"/>
        <v>38.267481564641457</v>
      </c>
      <c r="M436" s="311">
        <f t="shared" si="166"/>
        <v>1.3683480405464894E-2</v>
      </c>
    </row>
    <row r="437" spans="1:13" s="146" customFormat="1" ht="13" thickBot="1">
      <c r="A437" s="286" t="s">
        <v>79</v>
      </c>
      <c r="B437" s="289">
        <f t="shared" si="163"/>
        <v>0</v>
      </c>
      <c r="C437" s="299">
        <f t="shared" si="164"/>
        <v>0</v>
      </c>
      <c r="D437" s="291" t="s">
        <v>51</v>
      </c>
      <c r="E437" s="289">
        <f t="shared" si="167"/>
        <v>-1620</v>
      </c>
      <c r="F437" s="299">
        <f t="shared" si="168"/>
        <v>-3.7202039222890733E-2</v>
      </c>
      <c r="G437" s="289">
        <f t="shared" si="169"/>
        <v>-1531.6953317161533</v>
      </c>
      <c r="H437" s="299">
        <f t="shared" si="170"/>
        <v>-3.5270861005434681E-2</v>
      </c>
      <c r="I437" s="299"/>
      <c r="J437" s="289">
        <f t="shared" si="171"/>
        <v>-1620</v>
      </c>
      <c r="K437" s="299">
        <f t="shared" si="165"/>
        <v>-3.7202039222890733E-2</v>
      </c>
      <c r="L437" s="289">
        <f t="shared" si="172"/>
        <v>-1531.6953317161533</v>
      </c>
      <c r="M437" s="319">
        <f t="shared" si="166"/>
        <v>-3.5270861005434681E-2</v>
      </c>
    </row>
    <row r="438" spans="1:13" s="146" customFormat="1" ht="13.5" thickBot="1">
      <c r="A438" s="321" t="s">
        <v>8</v>
      </c>
      <c r="B438" s="281">
        <f>SUM(B431:B436)</f>
        <v>104.08333333333198</v>
      </c>
      <c r="C438" s="322">
        <f t="shared" si="164"/>
        <v>3.7041650355290928E-3</v>
      </c>
      <c r="D438" s="209"/>
      <c r="E438" s="209"/>
      <c r="F438" s="209"/>
      <c r="G438" s="209"/>
      <c r="H438" s="209"/>
      <c r="I438" s="209"/>
      <c r="J438" s="209"/>
      <c r="K438" s="209"/>
      <c r="L438" s="209"/>
      <c r="M438" s="209"/>
    </row>
    <row r="439" spans="1:13" s="146" customFormat="1"/>
    <row r="440" spans="1:13" s="146" customFormat="1" ht="13">
      <c r="A440" s="287" t="s">
        <v>289</v>
      </c>
      <c r="B440" s="209"/>
      <c r="C440" s="209"/>
      <c r="D440" s="209"/>
      <c r="E440" s="209"/>
    </row>
    <row r="441" spans="1:13" s="146" customFormat="1" ht="26">
      <c r="A441" s="353" t="s">
        <v>151</v>
      </c>
      <c r="B441" s="353" t="s">
        <v>71</v>
      </c>
      <c r="C441" s="353" t="s">
        <v>72</v>
      </c>
      <c r="D441" s="353" t="s">
        <v>153</v>
      </c>
      <c r="E441" s="353" t="s">
        <v>154</v>
      </c>
    </row>
    <row r="442" spans="1:13" s="146" customFormat="1">
      <c r="A442" s="354" t="s">
        <v>1</v>
      </c>
      <c r="B442" s="355">
        <f>C410</f>
        <v>9991023.0399999991</v>
      </c>
      <c r="C442" s="484">
        <v>9991023.0399999991</v>
      </c>
      <c r="D442" s="359">
        <f>C442-B442</f>
        <v>0</v>
      </c>
      <c r="E442" s="473">
        <f>D442/B442</f>
        <v>0</v>
      </c>
    </row>
    <row r="443" spans="1:13" s="146" customFormat="1">
      <c r="A443" s="354" t="s">
        <v>76</v>
      </c>
      <c r="B443" s="355">
        <f t="shared" ref="B443:B447" si="173">C411</f>
        <v>1038448.76</v>
      </c>
      <c r="C443" s="484">
        <v>1038448.76</v>
      </c>
      <c r="D443" s="359">
        <f t="shared" ref="D443:D448" si="174">C443-B443</f>
        <v>0</v>
      </c>
      <c r="E443" s="473">
        <f t="shared" ref="E443:E447" si="175">D443/B443</f>
        <v>0</v>
      </c>
    </row>
    <row r="444" spans="1:13" s="146" customFormat="1">
      <c r="A444" s="354" t="s">
        <v>139</v>
      </c>
      <c r="B444" s="355">
        <f t="shared" si="173"/>
        <v>914305.17</v>
      </c>
      <c r="C444" s="484">
        <v>914305.17</v>
      </c>
      <c r="D444" s="359">
        <f t="shared" si="174"/>
        <v>0</v>
      </c>
      <c r="E444" s="473">
        <f t="shared" si="175"/>
        <v>0</v>
      </c>
    </row>
    <row r="445" spans="1:13" s="146" customFormat="1">
      <c r="A445" s="354" t="s">
        <v>53</v>
      </c>
      <c r="B445" s="355">
        <f t="shared" si="173"/>
        <v>43959.77</v>
      </c>
      <c r="C445" s="485">
        <v>43959.77</v>
      </c>
      <c r="D445" s="359">
        <f t="shared" si="174"/>
        <v>0</v>
      </c>
      <c r="E445" s="473">
        <f t="shared" si="175"/>
        <v>0</v>
      </c>
    </row>
    <row r="446" spans="1:13" s="146" customFormat="1">
      <c r="A446" s="354" t="s">
        <v>48</v>
      </c>
      <c r="B446" s="355">
        <f t="shared" si="173"/>
        <v>261517.76</v>
      </c>
      <c r="C446" s="485">
        <v>261517.76</v>
      </c>
      <c r="D446" s="359">
        <f t="shared" si="174"/>
        <v>0</v>
      </c>
      <c r="E446" s="473">
        <f t="shared" si="175"/>
        <v>0</v>
      </c>
    </row>
    <row r="447" spans="1:13" s="146" customFormat="1" ht="13" thickBot="1">
      <c r="A447" s="320" t="s">
        <v>112</v>
      </c>
      <c r="B447" s="307">
        <f t="shared" si="173"/>
        <v>21025.51</v>
      </c>
      <c r="C447" s="486">
        <v>21025.51</v>
      </c>
      <c r="D447" s="315">
        <f t="shared" si="174"/>
        <v>0</v>
      </c>
      <c r="E447" s="317">
        <f t="shared" si="175"/>
        <v>0</v>
      </c>
    </row>
    <row r="448" spans="1:13" s="146" customFormat="1" ht="13">
      <c r="A448" s="316" t="s">
        <v>8</v>
      </c>
      <c r="B448" s="310">
        <f>SUM(B442:B447)</f>
        <v>12270280.009999998</v>
      </c>
      <c r="C448" s="487">
        <f>SUM(C442:C447)</f>
        <v>12270280.009999998</v>
      </c>
      <c r="D448" s="293">
        <f t="shared" si="174"/>
        <v>0</v>
      </c>
      <c r="E448" s="290">
        <f>D448/B448</f>
        <v>0</v>
      </c>
    </row>
    <row r="449" spans="1:13" s="146" customFormat="1" ht="13" thickBot="1"/>
    <row r="450" spans="1:13" s="146" customFormat="1" ht="13.5" thickBot="1">
      <c r="A450" s="287" t="s">
        <v>290</v>
      </c>
      <c r="B450" s="209"/>
      <c r="C450" s="209"/>
      <c r="D450" s="209"/>
      <c r="E450" s="209"/>
      <c r="F450" s="209"/>
      <c r="G450" s="209"/>
      <c r="H450" s="209"/>
      <c r="I450" s="209"/>
      <c r="J450" s="209"/>
      <c r="K450" s="209"/>
      <c r="L450" s="292" t="s">
        <v>173</v>
      </c>
      <c r="M450" s="304">
        <f>$F$124</f>
        <v>0.99925951782934064</v>
      </c>
    </row>
    <row r="451" spans="1:13" s="146" customFormat="1" ht="13.5" thickBot="1">
      <c r="A451" s="287"/>
      <c r="B451" s="209"/>
      <c r="C451" s="209"/>
      <c r="D451" s="209"/>
      <c r="E451" s="209"/>
      <c r="F451" s="209"/>
      <c r="G451" s="209"/>
      <c r="H451" s="209"/>
      <c r="I451" s="209"/>
      <c r="J451" s="209"/>
      <c r="K451" s="209"/>
      <c r="L451" s="292" t="s">
        <v>174</v>
      </c>
      <c r="M451" s="304">
        <f>$F$125</f>
        <v>1.0135618219319911</v>
      </c>
    </row>
    <row r="452" spans="1:13" s="146" customFormat="1" ht="42" customHeight="1">
      <c r="A452" s="541" t="s">
        <v>155</v>
      </c>
      <c r="B452" s="543" t="s">
        <v>157</v>
      </c>
      <c r="C452" s="543"/>
      <c r="D452" s="543" t="s">
        <v>158</v>
      </c>
      <c r="E452" s="545" t="s">
        <v>159</v>
      </c>
      <c r="F452" s="545"/>
      <c r="G452" s="545" t="s">
        <v>162</v>
      </c>
      <c r="H452" s="545"/>
      <c r="I452" s="398"/>
      <c r="J452" s="545" t="s">
        <v>160</v>
      </c>
      <c r="K452" s="545"/>
      <c r="L452" s="545" t="s">
        <v>161</v>
      </c>
      <c r="M452" s="546"/>
    </row>
    <row r="453" spans="1:13" s="146" customFormat="1" ht="13">
      <c r="A453" s="542"/>
      <c r="B453" s="450" t="s">
        <v>71</v>
      </c>
      <c r="C453" s="450" t="s">
        <v>72</v>
      </c>
      <c r="D453" s="551"/>
      <c r="E453" s="450" t="s">
        <v>71</v>
      </c>
      <c r="F453" s="450" t="s">
        <v>72</v>
      </c>
      <c r="G453" s="450" t="s">
        <v>71</v>
      </c>
      <c r="H453" s="450" t="s">
        <v>72</v>
      </c>
      <c r="I453" s="450"/>
      <c r="J453" s="450" t="s">
        <v>71</v>
      </c>
      <c r="K453" s="450" t="s">
        <v>72</v>
      </c>
      <c r="L453" s="450" t="s">
        <v>71</v>
      </c>
      <c r="M453" s="301" t="s">
        <v>72</v>
      </c>
    </row>
    <row r="454" spans="1:13" s="146" customFormat="1">
      <c r="A454" s="314" t="s">
        <v>1</v>
      </c>
      <c r="B454" s="359">
        <f>C422</f>
        <v>19073.333333333332</v>
      </c>
      <c r="C454" s="359">
        <f>$H$237</f>
        <v>19223.5</v>
      </c>
      <c r="D454" s="474" t="s">
        <v>50</v>
      </c>
      <c r="E454" s="359">
        <f>F422</f>
        <v>143256844</v>
      </c>
      <c r="F454" s="359">
        <f>$H$238</f>
        <v>151219359.99000001</v>
      </c>
      <c r="G454" s="475">
        <f t="shared" ref="G454:G460" si="176">E454*$M$450</f>
        <v>143150764.86119306</v>
      </c>
      <c r="H454" s="475">
        <f t="shared" ref="H454:H460" si="177">F454*$M$451</f>
        <v>153270170.02285403</v>
      </c>
      <c r="I454" s="475"/>
      <c r="J454" s="359">
        <f t="shared" ref="J454:K460" si="178">E454/B454</f>
        <v>7510.8446696959109</v>
      </c>
      <c r="K454" s="359">
        <f t="shared" si="178"/>
        <v>7866.3802111998339</v>
      </c>
      <c r="L454" s="359">
        <f t="shared" ref="L454:M460" si="179">G454/B454</f>
        <v>7505.2830231314092</v>
      </c>
      <c r="M454" s="279">
        <f t="shared" si="179"/>
        <v>7973.062658873464</v>
      </c>
    </row>
    <row r="455" spans="1:13" s="146" customFormat="1">
      <c r="A455" s="314" t="s">
        <v>76</v>
      </c>
      <c r="B455" s="359">
        <f t="shared" ref="B455:B460" si="180">C423</f>
        <v>2082</v>
      </c>
      <c r="C455" s="359">
        <f>$H$241</f>
        <v>2084.25</v>
      </c>
      <c r="D455" s="474" t="s">
        <v>50</v>
      </c>
      <c r="E455" s="359">
        <f t="shared" ref="E455:E460" si="181">F423</f>
        <v>62985946</v>
      </c>
      <c r="F455" s="359">
        <f>$H$242</f>
        <v>58159693.82</v>
      </c>
      <c r="G455" s="475">
        <f t="shared" si="176"/>
        <v>62939306.029984884</v>
      </c>
      <c r="H455" s="475">
        <f t="shared" si="177"/>
        <v>58948445.231205963</v>
      </c>
      <c r="I455" s="475"/>
      <c r="J455" s="359">
        <f t="shared" si="178"/>
        <v>30252.615754082613</v>
      </c>
      <c r="K455" s="359">
        <f t="shared" si="178"/>
        <v>27904.375108552238</v>
      </c>
      <c r="L455" s="359">
        <f t="shared" si="179"/>
        <v>30230.214231500904</v>
      </c>
      <c r="M455" s="279">
        <f t="shared" si="179"/>
        <v>28282.809274897907</v>
      </c>
    </row>
    <row r="456" spans="1:13" s="146" customFormat="1">
      <c r="A456" s="314" t="s">
        <v>139</v>
      </c>
      <c r="B456" s="359">
        <f t="shared" si="180"/>
        <v>220</v>
      </c>
      <c r="C456" s="359">
        <f>$H$245</f>
        <v>221</v>
      </c>
      <c r="D456" s="474" t="s">
        <v>51</v>
      </c>
      <c r="E456" s="359">
        <f t="shared" si="181"/>
        <v>918770</v>
      </c>
      <c r="F456" s="476">
        <f>$H$247</f>
        <v>866278.25</v>
      </c>
      <c r="G456" s="475">
        <f t="shared" si="176"/>
        <v>918089.66719606332</v>
      </c>
      <c r="H456" s="475">
        <f t="shared" si="177"/>
        <v>878026.56137005682</v>
      </c>
      <c r="I456" s="475"/>
      <c r="J456" s="359">
        <f t="shared" si="178"/>
        <v>4176.227272727273</v>
      </c>
      <c r="K456" s="359">
        <f t="shared" si="178"/>
        <v>3919.8110859728508</v>
      </c>
      <c r="L456" s="359">
        <f t="shared" si="179"/>
        <v>4173.1348508911969</v>
      </c>
      <c r="M456" s="279">
        <f t="shared" si="179"/>
        <v>3972.970865927859</v>
      </c>
    </row>
    <row r="457" spans="1:13" s="146" customFormat="1">
      <c r="A457" s="314" t="s">
        <v>53</v>
      </c>
      <c r="B457" s="359">
        <f t="shared" si="180"/>
        <v>37.833333333333336</v>
      </c>
      <c r="C457" s="359">
        <f>$H$250</f>
        <v>36.583333333333336</v>
      </c>
      <c r="D457" s="474" t="s">
        <v>51</v>
      </c>
      <c r="E457" s="359">
        <f t="shared" si="181"/>
        <v>272</v>
      </c>
      <c r="F457" s="476">
        <f>$H$252</f>
        <v>264.19</v>
      </c>
      <c r="G457" s="475">
        <f t="shared" si="176"/>
        <v>271.79858884958065</v>
      </c>
      <c r="H457" s="475">
        <f t="shared" si="177"/>
        <v>267.77289773621271</v>
      </c>
      <c r="I457" s="475"/>
      <c r="J457" s="359">
        <f t="shared" si="178"/>
        <v>7.1894273127753303</v>
      </c>
      <c r="K457" s="359">
        <f t="shared" si="178"/>
        <v>7.2215945330296121</v>
      </c>
      <c r="L457" s="359">
        <f t="shared" si="179"/>
        <v>7.1841036700329681</v>
      </c>
      <c r="M457" s="279">
        <f t="shared" si="179"/>
        <v>7.3195325121515999</v>
      </c>
    </row>
    <row r="458" spans="1:13" s="146" customFormat="1">
      <c r="A458" s="314" t="s">
        <v>48</v>
      </c>
      <c r="B458" s="359">
        <f t="shared" si="180"/>
        <v>6560.333333333333</v>
      </c>
      <c r="C458" s="359">
        <f>$H$255</f>
        <v>6479.25</v>
      </c>
      <c r="D458" s="474" t="s">
        <v>51</v>
      </c>
      <c r="E458" s="359">
        <f t="shared" si="181"/>
        <v>6667</v>
      </c>
      <c r="F458" s="476">
        <f>$H$257</f>
        <v>6381.3</v>
      </c>
      <c r="G458" s="475">
        <f t="shared" si="176"/>
        <v>6662.0632053682139</v>
      </c>
      <c r="H458" s="475">
        <f t="shared" si="177"/>
        <v>6467.8420542946151</v>
      </c>
      <c r="I458" s="475"/>
      <c r="J458" s="359">
        <f t="shared" si="178"/>
        <v>1.0162593364158325</v>
      </c>
      <c r="K458" s="359">
        <f t="shared" si="178"/>
        <v>0.98488250954971646</v>
      </c>
      <c r="L458" s="359">
        <f t="shared" si="179"/>
        <v>1.0155068144964505</v>
      </c>
      <c r="M458" s="279">
        <f t="shared" si="179"/>
        <v>0.99823931076816219</v>
      </c>
    </row>
    <row r="459" spans="1:13" s="146" customFormat="1">
      <c r="A459" s="314" t="s">
        <v>112</v>
      </c>
      <c r="B459" s="359">
        <f t="shared" si="180"/>
        <v>228.58333333333334</v>
      </c>
      <c r="C459" s="359">
        <f>$H$260</f>
        <v>229</v>
      </c>
      <c r="D459" s="474" t="s">
        <v>50</v>
      </c>
      <c r="E459" s="359">
        <f t="shared" si="181"/>
        <v>648488</v>
      </c>
      <c r="F459" s="476">
        <f>$H$261</f>
        <v>671397.98</v>
      </c>
      <c r="G459" s="475">
        <f t="shared" si="176"/>
        <v>648007.80619811348</v>
      </c>
      <c r="H459" s="475">
        <f t="shared" si="177"/>
        <v>680503.35985025845</v>
      </c>
      <c r="I459" s="475"/>
      <c r="J459" s="359">
        <f t="shared" si="178"/>
        <v>2836.9872402479036</v>
      </c>
      <c r="K459" s="359">
        <f t="shared" si="178"/>
        <v>2931.8689082969431</v>
      </c>
      <c r="L459" s="359">
        <f t="shared" si="179"/>
        <v>2834.8865017781122</v>
      </c>
      <c r="M459" s="279">
        <f t="shared" si="179"/>
        <v>2971.6303923592072</v>
      </c>
    </row>
    <row r="460" spans="1:13" s="146" customFormat="1" ht="13" thickBot="1">
      <c r="A460" s="286" t="s">
        <v>79</v>
      </c>
      <c r="B460" s="315">
        <f t="shared" si="180"/>
        <v>1</v>
      </c>
      <c r="C460" s="315">
        <f>$H$264</f>
        <v>1</v>
      </c>
      <c r="D460" s="291" t="s">
        <v>51</v>
      </c>
      <c r="E460" s="315">
        <f t="shared" si="181"/>
        <v>41926</v>
      </c>
      <c r="F460" s="309">
        <f>$H$266</f>
        <v>41219.25</v>
      </c>
      <c r="G460" s="312">
        <f t="shared" si="176"/>
        <v>41894.954544512933</v>
      </c>
      <c r="H460" s="312">
        <f t="shared" si="177"/>
        <v>41778.258128670226</v>
      </c>
      <c r="I460" s="312"/>
      <c r="J460" s="315">
        <f t="shared" si="178"/>
        <v>41926</v>
      </c>
      <c r="K460" s="315">
        <f t="shared" si="178"/>
        <v>41219.25</v>
      </c>
      <c r="L460" s="315">
        <f t="shared" si="179"/>
        <v>41894.954544512933</v>
      </c>
      <c r="M460" s="313">
        <f t="shared" si="179"/>
        <v>41778.258128670226</v>
      </c>
    </row>
    <row r="461" spans="1:13" s="146" customFormat="1" ht="13.5" thickBot="1">
      <c r="A461" s="298" t="s">
        <v>8</v>
      </c>
      <c r="B461" s="285">
        <f>SUM(B454:B460)</f>
        <v>28203.083333333328</v>
      </c>
      <c r="C461" s="285">
        <f>SUM(C454:C460)</f>
        <v>28274.583333333332</v>
      </c>
      <c r="D461" s="297"/>
      <c r="E461" s="297"/>
      <c r="F461" s="297"/>
      <c r="G461" s="297"/>
      <c r="H461" s="297"/>
      <c r="I461" s="297"/>
      <c r="J461" s="297"/>
      <c r="K461" s="297"/>
      <c r="L461" s="297"/>
      <c r="M461" s="297"/>
    </row>
    <row r="462" spans="1:13" s="146" customFormat="1" ht="13">
      <c r="A462" s="325" t="s">
        <v>156</v>
      </c>
      <c r="B462" s="397" t="s">
        <v>165</v>
      </c>
      <c r="C462" s="397" t="s">
        <v>164</v>
      </c>
      <c r="D462" s="326"/>
      <c r="E462" s="397" t="s">
        <v>159</v>
      </c>
      <c r="F462" s="397" t="s">
        <v>164</v>
      </c>
      <c r="G462" s="397" t="s">
        <v>159</v>
      </c>
      <c r="H462" s="397" t="s">
        <v>164</v>
      </c>
      <c r="I462" s="397"/>
      <c r="J462" s="397" t="s">
        <v>166</v>
      </c>
      <c r="K462" s="397" t="s">
        <v>164</v>
      </c>
      <c r="L462" s="397" t="s">
        <v>166</v>
      </c>
      <c r="M462" s="327" t="s">
        <v>164</v>
      </c>
    </row>
    <row r="463" spans="1:13" s="146" customFormat="1">
      <c r="A463" s="314" t="s">
        <v>1</v>
      </c>
      <c r="B463" s="480">
        <f t="shared" ref="B463:B469" si="182">C454-B454</f>
        <v>150.16666666666788</v>
      </c>
      <c r="C463" s="481">
        <f t="shared" ref="C463:C470" si="183">B463/B454</f>
        <v>7.8731212862636086E-3</v>
      </c>
      <c r="D463" s="474" t="s">
        <v>50</v>
      </c>
      <c r="E463" s="480">
        <f>F454-E454</f>
        <v>7962515.9900000095</v>
      </c>
      <c r="F463" s="481">
        <f>E463/E454</f>
        <v>5.5582098332419005E-2</v>
      </c>
      <c r="G463" s="480">
        <f>H454-G454</f>
        <v>10119405.161660969</v>
      </c>
      <c r="H463" s="481">
        <f>G463/G454</f>
        <v>7.0690542041275908E-2</v>
      </c>
      <c r="I463" s="481"/>
      <c r="J463" s="480">
        <f>K454-J454</f>
        <v>355.53554150392301</v>
      </c>
      <c r="K463" s="481">
        <f t="shared" ref="K463:K469" si="184">J463/J454</f>
        <v>4.7336292672701147E-2</v>
      </c>
      <c r="L463" s="480">
        <f>M454-L454</f>
        <v>467.77963574205478</v>
      </c>
      <c r="M463" s="311">
        <f t="shared" ref="M463:M469" si="185">L463/L454</f>
        <v>6.2326714968689391E-2</v>
      </c>
    </row>
    <row r="464" spans="1:13" s="146" customFormat="1">
      <c r="A464" s="314" t="s">
        <v>76</v>
      </c>
      <c r="B464" s="480">
        <f t="shared" si="182"/>
        <v>2.25</v>
      </c>
      <c r="C464" s="481">
        <f t="shared" si="183"/>
        <v>1.0806916426512969E-3</v>
      </c>
      <c r="D464" s="474" t="s">
        <v>50</v>
      </c>
      <c r="E464" s="480">
        <f t="shared" ref="E464:E469" si="186">F455-E455</f>
        <v>-4826252.18</v>
      </c>
      <c r="F464" s="481">
        <f t="shared" ref="F464:F469" si="187">E464/E455</f>
        <v>-7.6624270753986923E-2</v>
      </c>
      <c r="G464" s="480">
        <f t="shared" ref="G464:G469" si="188">H455-G455</f>
        <v>-3990860.7987789214</v>
      </c>
      <c r="H464" s="481">
        <f t="shared" ref="H464:H469" si="189">G464/G455</f>
        <v>-6.3408083922591035E-2</v>
      </c>
      <c r="I464" s="481"/>
      <c r="J464" s="480">
        <f t="shared" ref="J464:J469" si="190">K455-J455</f>
        <v>-2348.2406455303753</v>
      </c>
      <c r="K464" s="481">
        <f t="shared" si="184"/>
        <v>-7.7621077946407935E-2</v>
      </c>
      <c r="L464" s="480">
        <f t="shared" ref="L464:L469" si="191">M455-L455</f>
        <v>-1947.4049566029971</v>
      </c>
      <c r="M464" s="311">
        <f t="shared" si="185"/>
        <v>-6.4419158319220099E-2</v>
      </c>
    </row>
    <row r="465" spans="1:13" s="146" customFormat="1">
      <c r="A465" s="314" t="s">
        <v>139</v>
      </c>
      <c r="B465" s="480">
        <f t="shared" si="182"/>
        <v>1</v>
      </c>
      <c r="C465" s="481">
        <f t="shared" si="183"/>
        <v>4.5454545454545452E-3</v>
      </c>
      <c r="D465" s="474" t="s">
        <v>51</v>
      </c>
      <c r="E465" s="480">
        <f t="shared" si="186"/>
        <v>-52491.75</v>
      </c>
      <c r="F465" s="481">
        <f t="shared" si="187"/>
        <v>-5.7132633847426451E-2</v>
      </c>
      <c r="G465" s="480">
        <f t="shared" si="188"/>
        <v>-40063.105826006504</v>
      </c>
      <c r="H465" s="481">
        <f t="shared" si="189"/>
        <v>-4.3637465116411985E-2</v>
      </c>
      <c r="I465" s="481"/>
      <c r="J465" s="480">
        <f t="shared" si="190"/>
        <v>-256.41618675442214</v>
      </c>
      <c r="K465" s="481">
        <f t="shared" si="184"/>
        <v>-6.139900202006255E-2</v>
      </c>
      <c r="L465" s="480">
        <f t="shared" si="191"/>
        <v>-200.16398496333795</v>
      </c>
      <c r="M465" s="311">
        <f t="shared" si="185"/>
        <v>-4.7964897400953097E-2</v>
      </c>
    </row>
    <row r="466" spans="1:13" s="146" customFormat="1">
      <c r="A466" s="314" t="s">
        <v>53</v>
      </c>
      <c r="B466" s="480">
        <f t="shared" si="182"/>
        <v>-1.25</v>
      </c>
      <c r="C466" s="481">
        <f t="shared" si="183"/>
        <v>-3.3039647577092511E-2</v>
      </c>
      <c r="D466" s="474" t="s">
        <v>51</v>
      </c>
      <c r="E466" s="480">
        <f t="shared" si="186"/>
        <v>-7.8100000000000023</v>
      </c>
      <c r="F466" s="481">
        <f t="shared" si="187"/>
        <v>-2.8713235294117654E-2</v>
      </c>
      <c r="G466" s="480">
        <f t="shared" si="188"/>
        <v>-4.0256911133679409</v>
      </c>
      <c r="H466" s="481">
        <f t="shared" si="189"/>
        <v>-1.4811302481028875E-2</v>
      </c>
      <c r="I466" s="481"/>
      <c r="J466" s="480">
        <f t="shared" si="190"/>
        <v>3.2167220254281759E-2</v>
      </c>
      <c r="K466" s="481">
        <f t="shared" si="184"/>
        <v>4.4742395819374753E-3</v>
      </c>
      <c r="L466" s="480">
        <f t="shared" si="191"/>
        <v>0.13542884211863182</v>
      </c>
      <c r="M466" s="311">
        <f t="shared" si="185"/>
        <v>1.8851181488867677E-2</v>
      </c>
    </row>
    <row r="467" spans="1:13" s="146" customFormat="1">
      <c r="A467" s="314" t="s">
        <v>48</v>
      </c>
      <c r="B467" s="480">
        <f t="shared" si="182"/>
        <v>-81.08333333333303</v>
      </c>
      <c r="C467" s="481">
        <f t="shared" si="183"/>
        <v>-1.2359636197347651E-2</v>
      </c>
      <c r="D467" s="474" t="s">
        <v>51</v>
      </c>
      <c r="E467" s="480">
        <f t="shared" si="186"/>
        <v>-285.69999999999982</v>
      </c>
      <c r="F467" s="481">
        <f t="shared" si="187"/>
        <v>-4.2852857357132117E-2</v>
      </c>
      <c r="G467" s="480">
        <f t="shared" si="188"/>
        <v>-194.22115107359878</v>
      </c>
      <c r="H467" s="481">
        <f t="shared" si="189"/>
        <v>-2.9153303576750458E-2</v>
      </c>
      <c r="I467" s="481"/>
      <c r="J467" s="480">
        <f t="shared" si="190"/>
        <v>-3.1376826866116092E-2</v>
      </c>
      <c r="K467" s="481">
        <f t="shared" si="184"/>
        <v>-3.0874822736464715E-2</v>
      </c>
      <c r="L467" s="480">
        <f t="shared" si="191"/>
        <v>-1.7267503728288336E-2</v>
      </c>
      <c r="M467" s="311">
        <f t="shared" si="185"/>
        <v>-1.7003828513795453E-2</v>
      </c>
    </row>
    <row r="468" spans="1:13" s="146" customFormat="1">
      <c r="A468" s="314" t="s">
        <v>112</v>
      </c>
      <c r="B468" s="480">
        <f t="shared" si="182"/>
        <v>0.41666666666665719</v>
      </c>
      <c r="C468" s="481">
        <f t="shared" si="183"/>
        <v>1.8228217280349566E-3</v>
      </c>
      <c r="D468" s="474" t="s">
        <v>50</v>
      </c>
      <c r="E468" s="480">
        <f t="shared" si="186"/>
        <v>22909.979999999981</v>
      </c>
      <c r="F468" s="481">
        <f t="shared" si="187"/>
        <v>3.5328302142830677E-2</v>
      </c>
      <c r="G468" s="480">
        <f t="shared" si="188"/>
        <v>32495.553652144969</v>
      </c>
      <c r="H468" s="481">
        <f t="shared" si="189"/>
        <v>5.0146855240521905E-2</v>
      </c>
      <c r="I468" s="481"/>
      <c r="J468" s="480">
        <f t="shared" si="190"/>
        <v>94.88166804903949</v>
      </c>
      <c r="K468" s="481">
        <f t="shared" si="184"/>
        <v>3.3444517022483494E-2</v>
      </c>
      <c r="L468" s="480">
        <f t="shared" si="191"/>
        <v>136.743890581095</v>
      </c>
      <c r="M468" s="311">
        <f t="shared" si="185"/>
        <v>4.8236107687318626E-2</v>
      </c>
    </row>
    <row r="469" spans="1:13" s="146" customFormat="1" ht="13" thickBot="1">
      <c r="A469" s="286" t="s">
        <v>79</v>
      </c>
      <c r="B469" s="289">
        <f t="shared" si="182"/>
        <v>0</v>
      </c>
      <c r="C469" s="299">
        <f t="shared" si="183"/>
        <v>0</v>
      </c>
      <c r="D469" s="291" t="s">
        <v>51</v>
      </c>
      <c r="E469" s="289">
        <f t="shared" si="186"/>
        <v>-706.75</v>
      </c>
      <c r="F469" s="299">
        <f t="shared" si="187"/>
        <v>-1.6857081524590947E-2</v>
      </c>
      <c r="G469" s="289">
        <f t="shared" si="188"/>
        <v>-116.69641584270721</v>
      </c>
      <c r="H469" s="299">
        <f t="shared" si="189"/>
        <v>-2.7854527379596161E-3</v>
      </c>
      <c r="I469" s="299"/>
      <c r="J469" s="289">
        <f t="shared" si="190"/>
        <v>-706.75</v>
      </c>
      <c r="K469" s="299">
        <f t="shared" si="184"/>
        <v>-1.6857081524590947E-2</v>
      </c>
      <c r="L469" s="289">
        <f t="shared" si="191"/>
        <v>-116.69641584270721</v>
      </c>
      <c r="M469" s="319">
        <f t="shared" si="185"/>
        <v>-2.7854527379596161E-3</v>
      </c>
    </row>
    <row r="470" spans="1:13" s="146" customFormat="1" ht="13.5" thickBot="1">
      <c r="A470" s="321" t="s">
        <v>8</v>
      </c>
      <c r="B470" s="281">
        <f>SUM(B463:B468)</f>
        <v>71.500000000001506</v>
      </c>
      <c r="C470" s="322">
        <f t="shared" si="183"/>
        <v>2.5351838008256136E-3</v>
      </c>
      <c r="D470" s="209"/>
      <c r="E470" s="209"/>
      <c r="F470" s="209"/>
      <c r="G470" s="209"/>
      <c r="H470" s="209"/>
      <c r="I470" s="209"/>
      <c r="J470" s="209"/>
      <c r="K470" s="209"/>
      <c r="L470" s="209"/>
      <c r="M470" s="209"/>
    </row>
    <row r="471" spans="1:13" s="146" customFormat="1" ht="14.5" customHeight="1"/>
    <row r="472" spans="1:13" s="146" customFormat="1" ht="13">
      <c r="A472" s="287" t="s">
        <v>291</v>
      </c>
      <c r="B472" s="209"/>
      <c r="C472" s="209"/>
      <c r="D472" s="209"/>
      <c r="E472" s="209"/>
    </row>
    <row r="473" spans="1:13" s="146" customFormat="1" ht="26">
      <c r="A473" s="353" t="s">
        <v>151</v>
      </c>
      <c r="B473" s="353" t="s">
        <v>72</v>
      </c>
      <c r="C473" s="353" t="s">
        <v>73</v>
      </c>
      <c r="D473" s="353" t="s">
        <v>153</v>
      </c>
      <c r="E473" s="353" t="s">
        <v>154</v>
      </c>
    </row>
    <row r="474" spans="1:13" s="146" customFormat="1">
      <c r="A474" s="354" t="s">
        <v>1</v>
      </c>
      <c r="B474" s="484">
        <f>C442</f>
        <v>9991023.0399999991</v>
      </c>
      <c r="C474" s="484">
        <v>9991023.0399999991</v>
      </c>
      <c r="D474" s="359">
        <f>C474-B474</f>
        <v>0</v>
      </c>
      <c r="E474" s="473">
        <f>D474/B474</f>
        <v>0</v>
      </c>
    </row>
    <row r="475" spans="1:13" s="146" customFormat="1">
      <c r="A475" s="354" t="s">
        <v>76</v>
      </c>
      <c r="B475" s="484">
        <f t="shared" ref="B475:B479" si="192">C443</f>
        <v>1038448.76</v>
      </c>
      <c r="C475" s="484">
        <v>1038448.76</v>
      </c>
      <c r="D475" s="359">
        <f t="shared" ref="D475:D480" si="193">C475-B475</f>
        <v>0</v>
      </c>
      <c r="E475" s="473">
        <f t="shared" ref="E475:E479" si="194">D475/B475</f>
        <v>0</v>
      </c>
    </row>
    <row r="476" spans="1:13" s="146" customFormat="1">
      <c r="A476" s="354" t="s">
        <v>139</v>
      </c>
      <c r="B476" s="484">
        <f t="shared" si="192"/>
        <v>914305.17</v>
      </c>
      <c r="C476" s="484">
        <v>914305.17</v>
      </c>
      <c r="D476" s="359">
        <f t="shared" si="193"/>
        <v>0</v>
      </c>
      <c r="E476" s="473">
        <f t="shared" si="194"/>
        <v>0</v>
      </c>
    </row>
    <row r="477" spans="1:13" s="146" customFormat="1">
      <c r="A477" s="354" t="s">
        <v>53</v>
      </c>
      <c r="B477" s="484">
        <f t="shared" si="192"/>
        <v>43959.77</v>
      </c>
      <c r="C477" s="485">
        <v>43959.77</v>
      </c>
      <c r="D477" s="359">
        <f t="shared" si="193"/>
        <v>0</v>
      </c>
      <c r="E477" s="473">
        <f t="shared" si="194"/>
        <v>0</v>
      </c>
    </row>
    <row r="478" spans="1:13" s="146" customFormat="1">
      <c r="A478" s="354" t="s">
        <v>48</v>
      </c>
      <c r="B478" s="484">
        <f t="shared" si="192"/>
        <v>261517.76</v>
      </c>
      <c r="C478" s="485">
        <v>261517.76</v>
      </c>
      <c r="D478" s="359">
        <f t="shared" si="193"/>
        <v>0</v>
      </c>
      <c r="E478" s="473">
        <f t="shared" si="194"/>
        <v>0</v>
      </c>
    </row>
    <row r="479" spans="1:13" s="146" customFormat="1" ht="13" thickBot="1">
      <c r="A479" s="320" t="s">
        <v>112</v>
      </c>
      <c r="B479" s="486">
        <f t="shared" si="192"/>
        <v>21025.51</v>
      </c>
      <c r="C479" s="486">
        <v>21025.51</v>
      </c>
      <c r="D479" s="315">
        <f t="shared" si="193"/>
        <v>0</v>
      </c>
      <c r="E479" s="317">
        <f t="shared" si="194"/>
        <v>0</v>
      </c>
    </row>
    <row r="480" spans="1:13" s="146" customFormat="1" ht="13">
      <c r="A480" s="316" t="s">
        <v>8</v>
      </c>
      <c r="B480" s="487">
        <f>SUM(B474:B479)</f>
        <v>12270280.009999998</v>
      </c>
      <c r="C480" s="487">
        <f>SUM(C474:C479)</f>
        <v>12270280.009999998</v>
      </c>
      <c r="D480" s="293">
        <f t="shared" si="193"/>
        <v>0</v>
      </c>
      <c r="E480" s="290">
        <f>D480/B480</f>
        <v>0</v>
      </c>
    </row>
    <row r="481" spans="1:13" s="146" customFormat="1"/>
    <row r="482" spans="1:13" s="146" customFormat="1" ht="13.5" thickBot="1">
      <c r="A482" s="287" t="s">
        <v>292</v>
      </c>
      <c r="B482" s="209"/>
      <c r="C482" s="209"/>
      <c r="D482" s="209"/>
      <c r="E482" s="209"/>
      <c r="F482" s="209"/>
      <c r="G482" s="209"/>
      <c r="H482" s="488"/>
      <c r="I482" s="488"/>
      <c r="J482" s="488"/>
      <c r="K482" s="488"/>
      <c r="L482" s="488"/>
      <c r="M482" s="488"/>
    </row>
    <row r="483" spans="1:13" s="146" customFormat="1" ht="13.5" thickBot="1">
      <c r="A483" s="287"/>
      <c r="B483" s="209"/>
      <c r="C483" s="209"/>
      <c r="D483" s="209"/>
      <c r="E483" s="209"/>
      <c r="F483" s="209"/>
      <c r="G483" s="209"/>
      <c r="H483" s="209"/>
      <c r="I483" s="209"/>
      <c r="J483" s="209"/>
      <c r="K483" s="209"/>
      <c r="L483" s="292" t="s">
        <v>174</v>
      </c>
      <c r="M483" s="304">
        <f>$F$125</f>
        <v>1.0135618219319911</v>
      </c>
    </row>
    <row r="484" spans="1:13" s="146" customFormat="1" ht="42.75" customHeight="1">
      <c r="A484" s="541" t="s">
        <v>155</v>
      </c>
      <c r="B484" s="543" t="s">
        <v>157</v>
      </c>
      <c r="C484" s="543"/>
      <c r="D484" s="543" t="s">
        <v>158</v>
      </c>
      <c r="E484" s="545" t="s">
        <v>159</v>
      </c>
      <c r="F484" s="545"/>
      <c r="G484" s="545" t="s">
        <v>162</v>
      </c>
      <c r="H484" s="545"/>
      <c r="I484" s="398"/>
      <c r="J484" s="545" t="s">
        <v>160</v>
      </c>
      <c r="K484" s="545"/>
      <c r="L484" s="545" t="s">
        <v>161</v>
      </c>
      <c r="M484" s="546"/>
    </row>
    <row r="485" spans="1:13" s="146" customFormat="1" ht="13">
      <c r="A485" s="542"/>
      <c r="B485" s="450" t="s">
        <v>72</v>
      </c>
      <c r="C485" s="450" t="s">
        <v>73</v>
      </c>
      <c r="D485" s="551"/>
      <c r="E485" s="450" t="s">
        <v>72</v>
      </c>
      <c r="F485" s="450" t="s">
        <v>73</v>
      </c>
      <c r="G485" s="450" t="s">
        <v>72</v>
      </c>
      <c r="H485" s="450" t="s">
        <v>73</v>
      </c>
      <c r="I485" s="450"/>
      <c r="J485" s="450" t="s">
        <v>72</v>
      </c>
      <c r="K485" s="450" t="s">
        <v>73</v>
      </c>
      <c r="L485" s="450" t="s">
        <v>72</v>
      </c>
      <c r="M485" s="450" t="s">
        <v>73</v>
      </c>
    </row>
    <row r="486" spans="1:13" s="146" customFormat="1">
      <c r="A486" s="314" t="s">
        <v>1</v>
      </c>
      <c r="B486" s="359">
        <f>C454</f>
        <v>19223.5</v>
      </c>
      <c r="C486" s="359">
        <f>$J$237</f>
        <v>19755.75</v>
      </c>
      <c r="D486" s="474" t="s">
        <v>50</v>
      </c>
      <c r="E486" s="359">
        <f>F454</f>
        <v>151219359.99000001</v>
      </c>
      <c r="F486" s="359">
        <f>$J$238</f>
        <v>153959247.71000001</v>
      </c>
      <c r="G486" s="475">
        <f t="shared" ref="G486:G492" si="195">E486*$M$483</f>
        <v>153270170.02285403</v>
      </c>
      <c r="H486" s="475">
        <f>F486</f>
        <v>153959247.71000001</v>
      </c>
      <c r="I486" s="475"/>
      <c r="J486" s="359">
        <f t="shared" ref="J486:K492" si="196">E486/B486</f>
        <v>7866.3802111998339</v>
      </c>
      <c r="K486" s="359">
        <f t="shared" si="196"/>
        <v>7793.1360596282102</v>
      </c>
      <c r="L486" s="359">
        <f t="shared" ref="L486:M492" si="197">G486/B486</f>
        <v>7973.062658873464</v>
      </c>
      <c r="M486" s="279">
        <f t="shared" si="197"/>
        <v>7793.1360596282102</v>
      </c>
    </row>
    <row r="487" spans="1:13" s="146" customFormat="1">
      <c r="A487" s="314" t="s">
        <v>76</v>
      </c>
      <c r="B487" s="359">
        <f t="shared" ref="B487:B492" si="198">C455</f>
        <v>2084.25</v>
      </c>
      <c r="C487" s="359">
        <f>$J$241</f>
        <v>2107</v>
      </c>
      <c r="D487" s="474" t="s">
        <v>50</v>
      </c>
      <c r="E487" s="359">
        <f t="shared" ref="E487:E492" si="199">F455</f>
        <v>58159693.82</v>
      </c>
      <c r="F487" s="359">
        <f>$J$242</f>
        <v>61132366.780000001</v>
      </c>
      <c r="G487" s="475">
        <f t="shared" si="195"/>
        <v>58948445.231205963</v>
      </c>
      <c r="H487" s="475">
        <f t="shared" ref="H487:H492" si="200">F487</f>
        <v>61132366.780000001</v>
      </c>
      <c r="I487" s="475"/>
      <c r="J487" s="359">
        <f t="shared" si="196"/>
        <v>27904.375108552238</v>
      </c>
      <c r="K487" s="359">
        <f t="shared" si="196"/>
        <v>29013.937721879451</v>
      </c>
      <c r="L487" s="359">
        <f t="shared" si="197"/>
        <v>28282.809274897907</v>
      </c>
      <c r="M487" s="279">
        <f t="shared" si="197"/>
        <v>29013.937721879451</v>
      </c>
    </row>
    <row r="488" spans="1:13" s="146" customFormat="1">
      <c r="A488" s="314" t="s">
        <v>139</v>
      </c>
      <c r="B488" s="359">
        <f t="shared" si="198"/>
        <v>221</v>
      </c>
      <c r="C488" s="359">
        <f>$J$245</f>
        <v>209</v>
      </c>
      <c r="D488" s="474" t="s">
        <v>51</v>
      </c>
      <c r="E488" s="359">
        <f t="shared" si="199"/>
        <v>866278.25</v>
      </c>
      <c r="F488" s="476">
        <f>$J$247</f>
        <v>881049.4</v>
      </c>
      <c r="G488" s="475">
        <f t="shared" si="195"/>
        <v>878026.56137005682</v>
      </c>
      <c r="H488" s="475">
        <f t="shared" si="200"/>
        <v>881049.4</v>
      </c>
      <c r="I488" s="475"/>
      <c r="J488" s="359">
        <f t="shared" si="196"/>
        <v>3919.8110859728508</v>
      </c>
      <c r="K488" s="359">
        <f t="shared" si="196"/>
        <v>4215.5473684210529</v>
      </c>
      <c r="L488" s="359">
        <f t="shared" si="197"/>
        <v>3972.970865927859</v>
      </c>
      <c r="M488" s="279">
        <f t="shared" si="197"/>
        <v>4215.5473684210529</v>
      </c>
    </row>
    <row r="489" spans="1:13" s="146" customFormat="1">
      <c r="A489" s="314" t="s">
        <v>53</v>
      </c>
      <c r="B489" s="359">
        <f t="shared" si="198"/>
        <v>36.583333333333336</v>
      </c>
      <c r="C489" s="359">
        <f>$J$250</f>
        <v>35.583333333333336</v>
      </c>
      <c r="D489" s="474" t="s">
        <v>51</v>
      </c>
      <c r="E489" s="359">
        <f t="shared" si="199"/>
        <v>264.19</v>
      </c>
      <c r="F489" s="476">
        <f>$J$252</f>
        <v>276.37</v>
      </c>
      <c r="G489" s="475">
        <f t="shared" si="195"/>
        <v>267.77289773621271</v>
      </c>
      <c r="H489" s="475">
        <f t="shared" si="200"/>
        <v>276.37</v>
      </c>
      <c r="I489" s="475"/>
      <c r="J489" s="359">
        <f t="shared" si="196"/>
        <v>7.2215945330296121</v>
      </c>
      <c r="K489" s="359">
        <f t="shared" si="196"/>
        <v>7.766838407494145</v>
      </c>
      <c r="L489" s="359">
        <f t="shared" si="197"/>
        <v>7.3195325121515999</v>
      </c>
      <c r="M489" s="279">
        <f t="shared" si="197"/>
        <v>7.766838407494145</v>
      </c>
    </row>
    <row r="490" spans="1:13" s="146" customFormat="1">
      <c r="A490" s="314" t="s">
        <v>48</v>
      </c>
      <c r="B490" s="359">
        <f t="shared" si="198"/>
        <v>6479.25</v>
      </c>
      <c r="C490" s="359">
        <f>$J$255</f>
        <v>6375.666666666667</v>
      </c>
      <c r="D490" s="474" t="s">
        <v>51</v>
      </c>
      <c r="E490" s="359">
        <f t="shared" si="199"/>
        <v>6381.3</v>
      </c>
      <c r="F490" s="476">
        <f>$J$257</f>
        <v>6244.71</v>
      </c>
      <c r="G490" s="475">
        <f t="shared" si="195"/>
        <v>6467.8420542946151</v>
      </c>
      <c r="H490" s="475">
        <f t="shared" si="200"/>
        <v>6244.71</v>
      </c>
      <c r="I490" s="475"/>
      <c r="J490" s="359">
        <f t="shared" si="196"/>
        <v>0.98488250954971646</v>
      </c>
      <c r="K490" s="359">
        <f t="shared" si="196"/>
        <v>0.97945992575939766</v>
      </c>
      <c r="L490" s="359">
        <f t="shared" si="197"/>
        <v>0.99823931076816219</v>
      </c>
      <c r="M490" s="279">
        <f t="shared" si="197"/>
        <v>0.97945992575939766</v>
      </c>
    </row>
    <row r="491" spans="1:13" s="146" customFormat="1">
      <c r="A491" s="314" t="s">
        <v>112</v>
      </c>
      <c r="B491" s="359">
        <f t="shared" si="198"/>
        <v>229</v>
      </c>
      <c r="C491" s="359">
        <f>$J$260</f>
        <v>432.75</v>
      </c>
      <c r="D491" s="474" t="s">
        <v>50</v>
      </c>
      <c r="E491" s="359">
        <f t="shared" si="199"/>
        <v>671397.98</v>
      </c>
      <c r="F491" s="476">
        <f>$J$261</f>
        <v>702388.04</v>
      </c>
      <c r="G491" s="475">
        <f t="shared" si="195"/>
        <v>680503.35985025845</v>
      </c>
      <c r="H491" s="475">
        <f t="shared" si="200"/>
        <v>702388.04</v>
      </c>
      <c r="I491" s="475"/>
      <c r="J491" s="359">
        <f t="shared" si="196"/>
        <v>2931.8689082969431</v>
      </c>
      <c r="K491" s="359">
        <f t="shared" si="196"/>
        <v>1623.0803928365108</v>
      </c>
      <c r="L491" s="359">
        <f t="shared" si="197"/>
        <v>2971.6303923592072</v>
      </c>
      <c r="M491" s="279">
        <f t="shared" si="197"/>
        <v>1623.0803928365108</v>
      </c>
    </row>
    <row r="492" spans="1:13" s="146" customFormat="1" ht="13" thickBot="1">
      <c r="A492" s="286" t="s">
        <v>79</v>
      </c>
      <c r="B492" s="315">
        <f t="shared" si="198"/>
        <v>1</v>
      </c>
      <c r="C492" s="315">
        <f>$J$264</f>
        <v>1</v>
      </c>
      <c r="D492" s="291" t="s">
        <v>51</v>
      </c>
      <c r="E492" s="315">
        <f t="shared" si="199"/>
        <v>41219.25</v>
      </c>
      <c r="F492" s="309">
        <f>$J$266</f>
        <v>44237.86</v>
      </c>
      <c r="G492" s="312">
        <f t="shared" si="195"/>
        <v>41778.258128670226</v>
      </c>
      <c r="H492" s="312">
        <f t="shared" si="200"/>
        <v>44237.86</v>
      </c>
      <c r="I492" s="312"/>
      <c r="J492" s="315">
        <f t="shared" si="196"/>
        <v>41219.25</v>
      </c>
      <c r="K492" s="315">
        <f t="shared" si="196"/>
        <v>44237.86</v>
      </c>
      <c r="L492" s="315">
        <f t="shared" si="197"/>
        <v>41778.258128670226</v>
      </c>
      <c r="M492" s="313">
        <f t="shared" si="197"/>
        <v>44237.86</v>
      </c>
    </row>
    <row r="493" spans="1:13" s="146" customFormat="1" ht="13.5" thickBot="1">
      <c r="A493" s="298" t="s">
        <v>8</v>
      </c>
      <c r="B493" s="285">
        <f>SUM(B486:B492)</f>
        <v>28274.583333333332</v>
      </c>
      <c r="C493" s="285">
        <f>SUM(C486:C492)</f>
        <v>28916.75</v>
      </c>
      <c r="D493" s="297"/>
      <c r="E493" s="297"/>
      <c r="F493" s="297"/>
      <c r="G493" s="297"/>
      <c r="H493" s="297"/>
      <c r="I493" s="297"/>
      <c r="J493" s="297"/>
      <c r="K493" s="297"/>
      <c r="L493" s="297"/>
      <c r="M493" s="297"/>
    </row>
    <row r="494" spans="1:13" s="146" customFormat="1" ht="13">
      <c r="A494" s="325" t="s">
        <v>156</v>
      </c>
      <c r="B494" s="397" t="s">
        <v>165</v>
      </c>
      <c r="C494" s="397" t="s">
        <v>164</v>
      </c>
      <c r="D494" s="326"/>
      <c r="E494" s="397" t="s">
        <v>159</v>
      </c>
      <c r="F494" s="397" t="s">
        <v>164</v>
      </c>
      <c r="G494" s="397" t="s">
        <v>159</v>
      </c>
      <c r="H494" s="397" t="s">
        <v>164</v>
      </c>
      <c r="I494" s="397"/>
      <c r="J494" s="397" t="s">
        <v>166</v>
      </c>
      <c r="K494" s="397" t="s">
        <v>164</v>
      </c>
      <c r="L494" s="397" t="s">
        <v>166</v>
      </c>
      <c r="M494" s="327" t="s">
        <v>164</v>
      </c>
    </row>
    <row r="495" spans="1:13" s="146" customFormat="1">
      <c r="A495" s="314" t="s">
        <v>1</v>
      </c>
      <c r="B495" s="480">
        <f t="shared" ref="B495:B501" si="201">C486-B486</f>
        <v>532.25</v>
      </c>
      <c r="C495" s="481">
        <f t="shared" ref="C495:C502" si="202">B495/B486</f>
        <v>2.7687465862095872E-2</v>
      </c>
      <c r="D495" s="474" t="s">
        <v>50</v>
      </c>
      <c r="E495" s="480">
        <f>F486-E486</f>
        <v>2739887.7199999988</v>
      </c>
      <c r="F495" s="481">
        <f>E495/E486</f>
        <v>1.8118630578658611E-2</v>
      </c>
      <c r="G495" s="480">
        <f>H486-G486</f>
        <v>689077.68714597821</v>
      </c>
      <c r="H495" s="481">
        <f>G495/G486</f>
        <v>4.4958369070982971E-3</v>
      </c>
      <c r="I495" s="481"/>
      <c r="J495" s="480">
        <f>K486-J486</f>
        <v>-73.244151571623661</v>
      </c>
      <c r="K495" s="481">
        <f t="shared" ref="K495:K501" si="203">J495/J486</f>
        <v>-9.3110362841782816E-3</v>
      </c>
      <c r="L495" s="480">
        <f>M486-L486</f>
        <v>-179.92659924525378</v>
      </c>
      <c r="M495" s="311">
        <f t="shared" ref="M495:M501" si="204">L495/L486</f>
        <v>-2.2566811141890124E-2</v>
      </c>
    </row>
    <row r="496" spans="1:13" s="146" customFormat="1">
      <c r="A496" s="314" t="s">
        <v>76</v>
      </c>
      <c r="B496" s="480">
        <f t="shared" si="201"/>
        <v>22.75</v>
      </c>
      <c r="C496" s="481">
        <f t="shared" si="202"/>
        <v>1.09151973131822E-2</v>
      </c>
      <c r="D496" s="474" t="s">
        <v>50</v>
      </c>
      <c r="E496" s="480">
        <f t="shared" ref="E496:E501" si="205">F487-E487</f>
        <v>2972672.9600000009</v>
      </c>
      <c r="F496" s="481">
        <f t="shared" ref="F496:F501" si="206">E496/E487</f>
        <v>5.1112252571346169E-2</v>
      </c>
      <c r="G496" s="480">
        <f t="shared" ref="G496:G501" si="207">H487-G487</f>
        <v>2183921.5487940386</v>
      </c>
      <c r="H496" s="481">
        <f t="shared" ref="H496:H501" si="208">G496/G487</f>
        <v>3.7047992363977066E-2</v>
      </c>
      <c r="I496" s="481"/>
      <c r="J496" s="480">
        <f t="shared" ref="J496:J501" si="209">K487-J487</f>
        <v>1109.5626133272126</v>
      </c>
      <c r="K496" s="481">
        <f t="shared" si="203"/>
        <v>3.9763033897403051E-2</v>
      </c>
      <c r="L496" s="480">
        <f t="shared" ref="L496:L501" si="210">M487-L487</f>
        <v>731.12844698154368</v>
      </c>
      <c r="M496" s="311">
        <f t="shared" si="204"/>
        <v>2.585063032017999E-2</v>
      </c>
    </row>
    <row r="497" spans="1:13" s="146" customFormat="1">
      <c r="A497" s="314" t="s">
        <v>139</v>
      </c>
      <c r="B497" s="480">
        <f t="shared" si="201"/>
        <v>-12</v>
      </c>
      <c r="C497" s="481">
        <f t="shared" si="202"/>
        <v>-5.4298642533936653E-2</v>
      </c>
      <c r="D497" s="474" t="s">
        <v>51</v>
      </c>
      <c r="E497" s="480">
        <f t="shared" si="205"/>
        <v>14771.150000000023</v>
      </c>
      <c r="F497" s="481">
        <f t="shared" si="206"/>
        <v>1.705127653845635E-2</v>
      </c>
      <c r="G497" s="480">
        <f t="shared" si="207"/>
        <v>3022.8386299432022</v>
      </c>
      <c r="H497" s="481">
        <f t="shared" si="208"/>
        <v>3.4427644480668324E-3</v>
      </c>
      <c r="I497" s="481"/>
      <c r="J497" s="480">
        <f t="shared" si="209"/>
        <v>295.73628244820202</v>
      </c>
      <c r="K497" s="481">
        <f t="shared" si="203"/>
        <v>7.5446565143535163E-2</v>
      </c>
      <c r="L497" s="480">
        <f t="shared" si="210"/>
        <v>242.57650249319386</v>
      </c>
      <c r="M497" s="311">
        <f t="shared" si="204"/>
        <v>6.1056703076663978E-2</v>
      </c>
    </row>
    <row r="498" spans="1:13" s="146" customFormat="1">
      <c r="A498" s="314" t="s">
        <v>53</v>
      </c>
      <c r="B498" s="480">
        <f t="shared" si="201"/>
        <v>-1</v>
      </c>
      <c r="C498" s="481">
        <f t="shared" si="202"/>
        <v>-2.7334851936218676E-2</v>
      </c>
      <c r="D498" s="474" t="s">
        <v>51</v>
      </c>
      <c r="E498" s="480">
        <f t="shared" si="205"/>
        <v>12.180000000000007</v>
      </c>
      <c r="F498" s="481">
        <f t="shared" si="206"/>
        <v>4.6103183315038446E-2</v>
      </c>
      <c r="G498" s="480">
        <f t="shared" si="207"/>
        <v>8.597102263787292</v>
      </c>
      <c r="H498" s="481">
        <f t="shared" si="208"/>
        <v>3.2105946256952532E-2</v>
      </c>
      <c r="I498" s="481"/>
      <c r="J498" s="480">
        <f t="shared" si="209"/>
        <v>0.54524387446453293</v>
      </c>
      <c r="K498" s="481">
        <f t="shared" si="203"/>
        <v>7.5501867623657834E-2</v>
      </c>
      <c r="L498" s="480">
        <f t="shared" si="210"/>
        <v>0.44730589534254506</v>
      </c>
      <c r="M498" s="311">
        <f t="shared" si="204"/>
        <v>6.1111265589700627E-2</v>
      </c>
    </row>
    <row r="499" spans="1:13" s="146" customFormat="1">
      <c r="A499" s="314" t="s">
        <v>48</v>
      </c>
      <c r="B499" s="480">
        <f t="shared" si="201"/>
        <v>-103.58333333333303</v>
      </c>
      <c r="C499" s="481">
        <f t="shared" si="202"/>
        <v>-1.5986932643953084E-2</v>
      </c>
      <c r="D499" s="474" t="s">
        <v>51</v>
      </c>
      <c r="E499" s="480">
        <f t="shared" si="205"/>
        <v>-136.59000000000015</v>
      </c>
      <c r="F499" s="481">
        <f t="shared" si="206"/>
        <v>-2.1404729443843754E-2</v>
      </c>
      <c r="G499" s="480">
        <f t="shared" si="207"/>
        <v>-223.13205429461505</v>
      </c>
      <c r="H499" s="481">
        <f t="shared" si="208"/>
        <v>-3.4498686334873692E-2</v>
      </c>
      <c r="I499" s="481"/>
      <c r="J499" s="480">
        <f t="shared" si="209"/>
        <v>-5.4225837903187912E-3</v>
      </c>
      <c r="K499" s="481">
        <f t="shared" si="203"/>
        <v>-5.505817940454614E-3</v>
      </c>
      <c r="L499" s="480">
        <f t="shared" si="210"/>
        <v>-1.8779385008764526E-2</v>
      </c>
      <c r="M499" s="311">
        <f t="shared" si="204"/>
        <v>-1.8812507989004631E-2</v>
      </c>
    </row>
    <row r="500" spans="1:13" s="146" customFormat="1">
      <c r="A500" s="314" t="s">
        <v>112</v>
      </c>
      <c r="B500" s="480">
        <f t="shared" si="201"/>
        <v>203.75</v>
      </c>
      <c r="C500" s="481">
        <f t="shared" si="202"/>
        <v>0.88973799126637554</v>
      </c>
      <c r="D500" s="474" t="s">
        <v>50</v>
      </c>
      <c r="E500" s="480">
        <f t="shared" si="205"/>
        <v>30990.060000000056</v>
      </c>
      <c r="F500" s="481">
        <f t="shared" si="206"/>
        <v>4.6157511525429455E-2</v>
      </c>
      <c r="G500" s="480">
        <f t="shared" si="207"/>
        <v>21884.680149741587</v>
      </c>
      <c r="H500" s="481">
        <f t="shared" si="208"/>
        <v>3.2159547536337228E-2</v>
      </c>
      <c r="I500" s="481"/>
      <c r="J500" s="480">
        <f t="shared" si="209"/>
        <v>-1308.7885154604323</v>
      </c>
      <c r="K500" s="481">
        <f t="shared" si="203"/>
        <v>-0.44640076224304254</v>
      </c>
      <c r="L500" s="480">
        <f t="shared" si="210"/>
        <v>-1348.5499995226965</v>
      </c>
      <c r="M500" s="311">
        <f t="shared" si="204"/>
        <v>-0.45380811927019937</v>
      </c>
    </row>
    <row r="501" spans="1:13" s="146" customFormat="1" ht="13" thickBot="1">
      <c r="A501" s="286" t="s">
        <v>79</v>
      </c>
      <c r="B501" s="289">
        <f t="shared" si="201"/>
        <v>0</v>
      </c>
      <c r="C501" s="299">
        <f t="shared" si="202"/>
        <v>0</v>
      </c>
      <c r="D501" s="291" t="s">
        <v>51</v>
      </c>
      <c r="E501" s="289">
        <f t="shared" si="205"/>
        <v>3018.6100000000006</v>
      </c>
      <c r="F501" s="299">
        <f t="shared" si="206"/>
        <v>7.3233016127173603E-2</v>
      </c>
      <c r="G501" s="289">
        <f t="shared" si="207"/>
        <v>2459.6018713297744</v>
      </c>
      <c r="H501" s="299">
        <f t="shared" si="208"/>
        <v>5.8872772142739928E-2</v>
      </c>
      <c r="I501" s="299"/>
      <c r="J501" s="289">
        <f t="shared" si="209"/>
        <v>3018.6100000000006</v>
      </c>
      <c r="K501" s="299">
        <f t="shared" si="203"/>
        <v>7.3233016127173603E-2</v>
      </c>
      <c r="L501" s="289">
        <f t="shared" si="210"/>
        <v>2459.6018713297744</v>
      </c>
      <c r="M501" s="319">
        <f t="shared" si="204"/>
        <v>5.8872772142739928E-2</v>
      </c>
    </row>
    <row r="502" spans="1:13" s="453" customFormat="1" ht="13.5" thickBot="1">
      <c r="A502" s="321" t="s">
        <v>8</v>
      </c>
      <c r="B502" s="281">
        <f>SUM(B495:B500)</f>
        <v>642.16666666666697</v>
      </c>
      <c r="C502" s="322">
        <f t="shared" si="202"/>
        <v>2.2711799466540929E-2</v>
      </c>
      <c r="D502" s="209"/>
      <c r="E502" s="209"/>
      <c r="F502" s="209"/>
      <c r="G502" s="209"/>
      <c r="H502" s="209"/>
      <c r="I502" s="209"/>
      <c r="J502" s="209"/>
      <c r="K502" s="209"/>
      <c r="L502" s="209"/>
      <c r="M502" s="209"/>
    </row>
    <row r="503" spans="1:13" s="453" customFormat="1"/>
    <row r="504" spans="1:13" s="453" customFormat="1" ht="13">
      <c r="A504" s="155" t="s">
        <v>293</v>
      </c>
      <c r="B504" s="146"/>
      <c r="C504" s="146"/>
      <c r="D504" s="146"/>
      <c r="E504" s="146"/>
      <c r="F504" s="146"/>
      <c r="G504" s="146"/>
      <c r="H504" s="146"/>
      <c r="I504" s="146"/>
      <c r="J504" s="146"/>
      <c r="K504" s="146"/>
      <c r="L504" s="146"/>
      <c r="M504" s="146"/>
    </row>
    <row r="505" spans="1:13" s="453" customFormat="1" ht="26">
      <c r="A505" s="353" t="s">
        <v>151</v>
      </c>
      <c r="B505" s="353" t="s">
        <v>73</v>
      </c>
      <c r="C505" s="353" t="s">
        <v>74</v>
      </c>
      <c r="D505" s="353" t="s">
        <v>153</v>
      </c>
      <c r="E505" s="353" t="s">
        <v>154</v>
      </c>
      <c r="F505" s="146"/>
      <c r="G505" s="146"/>
      <c r="H505" s="146"/>
      <c r="I505" s="146"/>
      <c r="J505" s="146"/>
      <c r="K505" s="146"/>
      <c r="L505" s="146"/>
      <c r="M505" s="146"/>
    </row>
    <row r="506" spans="1:13" s="453" customFormat="1">
      <c r="A506" s="354" t="s">
        <v>1</v>
      </c>
      <c r="B506" s="484">
        <f>C474</f>
        <v>9991023.0399999991</v>
      </c>
      <c r="C506" s="484">
        <v>9991023.0399999991</v>
      </c>
      <c r="D506" s="359">
        <f>C506-B506</f>
        <v>0</v>
      </c>
      <c r="E506" s="473">
        <f>D506/B506</f>
        <v>0</v>
      </c>
      <c r="F506" s="146"/>
      <c r="G506" s="146"/>
      <c r="H506" s="146"/>
      <c r="I506" s="146"/>
      <c r="J506" s="146"/>
      <c r="K506" s="146"/>
      <c r="L506" s="146"/>
      <c r="M506" s="146"/>
    </row>
    <row r="507" spans="1:13" s="453" customFormat="1">
      <c r="A507" s="354" t="s">
        <v>76</v>
      </c>
      <c r="B507" s="484">
        <f t="shared" ref="B507:B511" si="211">C475</f>
        <v>1038448.76</v>
      </c>
      <c r="C507" s="484">
        <v>1038448.76</v>
      </c>
      <c r="D507" s="359">
        <f t="shared" ref="D507:D512" si="212">C507-B507</f>
        <v>0</v>
      </c>
      <c r="E507" s="473">
        <f t="shared" ref="E507:E511" si="213">D507/B507</f>
        <v>0</v>
      </c>
      <c r="F507" s="146"/>
      <c r="G507" s="146"/>
      <c r="H507" s="146"/>
      <c r="I507" s="146"/>
      <c r="J507" s="146"/>
      <c r="K507" s="146"/>
      <c r="L507" s="146"/>
      <c r="M507" s="146"/>
    </row>
    <row r="508" spans="1:13" s="453" customFormat="1">
      <c r="A508" s="354" t="s">
        <v>139</v>
      </c>
      <c r="B508" s="484">
        <f t="shared" si="211"/>
        <v>914305.17</v>
      </c>
      <c r="C508" s="484">
        <v>914305.17</v>
      </c>
      <c r="D508" s="359">
        <f t="shared" si="212"/>
        <v>0</v>
      </c>
      <c r="E508" s="473">
        <f t="shared" si="213"/>
        <v>0</v>
      </c>
      <c r="F508" s="146"/>
      <c r="G508" s="146"/>
      <c r="H508" s="146"/>
      <c r="I508" s="146"/>
      <c r="J508" s="146"/>
      <c r="K508" s="146"/>
      <c r="L508" s="146"/>
      <c r="M508" s="146"/>
    </row>
    <row r="509" spans="1:13" s="453" customFormat="1">
      <c r="A509" s="354" t="s">
        <v>53</v>
      </c>
      <c r="B509" s="484">
        <f t="shared" si="211"/>
        <v>43959.77</v>
      </c>
      <c r="C509" s="485">
        <v>43959.77</v>
      </c>
      <c r="D509" s="359">
        <f t="shared" si="212"/>
        <v>0</v>
      </c>
      <c r="E509" s="473">
        <f t="shared" si="213"/>
        <v>0</v>
      </c>
      <c r="F509" s="146"/>
      <c r="G509" s="146"/>
      <c r="H509" s="146"/>
      <c r="I509" s="146"/>
      <c r="J509" s="146"/>
      <c r="K509" s="146"/>
      <c r="L509" s="146"/>
      <c r="M509" s="146"/>
    </row>
    <row r="510" spans="1:13" s="453" customFormat="1">
      <c r="A510" s="354" t="s">
        <v>48</v>
      </c>
      <c r="B510" s="484">
        <f t="shared" si="211"/>
        <v>261517.76</v>
      </c>
      <c r="C510" s="485">
        <v>261517.76</v>
      </c>
      <c r="D510" s="359">
        <f t="shared" si="212"/>
        <v>0</v>
      </c>
      <c r="E510" s="473">
        <f t="shared" si="213"/>
        <v>0</v>
      </c>
      <c r="F510" s="146"/>
      <c r="G510" s="146"/>
      <c r="H510" s="146"/>
      <c r="I510" s="146"/>
      <c r="J510" s="146"/>
      <c r="K510" s="146"/>
      <c r="L510" s="146"/>
      <c r="M510" s="146"/>
    </row>
    <row r="511" spans="1:13" s="453" customFormat="1" ht="13" thickBot="1">
      <c r="A511" s="320" t="s">
        <v>112</v>
      </c>
      <c r="B511" s="486">
        <f t="shared" si="211"/>
        <v>21025.51</v>
      </c>
      <c r="C511" s="486">
        <v>21025.51</v>
      </c>
      <c r="D511" s="315">
        <f t="shared" si="212"/>
        <v>0</v>
      </c>
      <c r="E511" s="317">
        <f t="shared" si="213"/>
        <v>0</v>
      </c>
      <c r="F511" s="146"/>
      <c r="G511" s="146"/>
      <c r="H511" s="146"/>
      <c r="I511" s="146"/>
      <c r="J511" s="146"/>
      <c r="K511" s="146"/>
      <c r="L511" s="146"/>
      <c r="M511" s="146"/>
    </row>
    <row r="512" spans="1:13" s="453" customFormat="1" ht="13">
      <c r="A512" s="316" t="s">
        <v>8</v>
      </c>
      <c r="B512" s="487">
        <f>SUM(B506:B511)</f>
        <v>12270280.009999998</v>
      </c>
      <c r="C512" s="487">
        <f>SUM(C506:C511)</f>
        <v>12270280.009999998</v>
      </c>
      <c r="D512" s="293">
        <f t="shared" si="212"/>
        <v>0</v>
      </c>
      <c r="E512" s="290">
        <f>D512/B512</f>
        <v>0</v>
      </c>
      <c r="F512" s="146"/>
      <c r="G512" s="146"/>
      <c r="H512" s="146"/>
      <c r="I512" s="146"/>
      <c r="J512" s="146"/>
      <c r="K512" s="146"/>
      <c r="L512" s="146"/>
      <c r="M512" s="146"/>
    </row>
    <row r="513" spans="1:13" s="453" customFormat="1">
      <c r="A513" s="146"/>
      <c r="B513" s="146"/>
      <c r="C513" s="146"/>
      <c r="D513" s="146"/>
      <c r="E513" s="146"/>
      <c r="F513" s="146"/>
      <c r="G513" s="146"/>
      <c r="H513" s="146"/>
      <c r="I513" s="146"/>
      <c r="J513" s="146"/>
      <c r="K513" s="146"/>
      <c r="L513" s="146"/>
      <c r="M513" s="146"/>
    </row>
    <row r="514" spans="1:13" s="453" customFormat="1" ht="13">
      <c r="A514" s="287" t="s">
        <v>294</v>
      </c>
      <c r="B514" s="209"/>
      <c r="C514" s="209"/>
      <c r="D514" s="209"/>
      <c r="E514" s="209"/>
      <c r="F514" s="209"/>
      <c r="G514" s="209"/>
      <c r="H514" s="488"/>
      <c r="I514" s="488"/>
      <c r="J514" s="489"/>
      <c r="K514" s="489"/>
      <c r="L514" s="489"/>
      <c r="M514" s="489"/>
    </row>
    <row r="515" spans="1:13" s="453" customFormat="1" ht="13.5" thickBot="1">
      <c r="A515" s="287"/>
      <c r="B515" s="209"/>
      <c r="C515" s="209"/>
      <c r="D515" s="209"/>
      <c r="E515" s="209"/>
      <c r="F515" s="209"/>
      <c r="G515" s="209"/>
      <c r="H515" s="209"/>
      <c r="I515" s="209"/>
      <c r="J515" s="489"/>
      <c r="K515" s="489"/>
      <c r="L515" s="489"/>
      <c r="M515" s="489"/>
    </row>
    <row r="516" spans="1:13" s="453" customFormat="1" ht="42.75" customHeight="1">
      <c r="A516" s="541" t="s">
        <v>155</v>
      </c>
      <c r="B516" s="543" t="s">
        <v>157</v>
      </c>
      <c r="C516" s="543"/>
      <c r="D516" s="543" t="s">
        <v>158</v>
      </c>
      <c r="E516" s="545" t="s">
        <v>162</v>
      </c>
      <c r="F516" s="545"/>
      <c r="G516" s="545" t="s">
        <v>161</v>
      </c>
      <c r="H516" s="546"/>
      <c r="I516" s="500"/>
      <c r="J516" s="489"/>
      <c r="K516" s="489"/>
    </row>
    <row r="517" spans="1:13" s="453" customFormat="1" ht="13">
      <c r="A517" s="542"/>
      <c r="B517" s="450" t="s">
        <v>73</v>
      </c>
      <c r="C517" s="450" t="s">
        <v>74</v>
      </c>
      <c r="D517" s="551"/>
      <c r="E517" s="450" t="s">
        <v>73</v>
      </c>
      <c r="F517" s="450" t="s">
        <v>74</v>
      </c>
      <c r="G517" s="450" t="s">
        <v>73</v>
      </c>
      <c r="H517" s="450" t="s">
        <v>74</v>
      </c>
      <c r="I517" s="498"/>
      <c r="J517" s="489"/>
      <c r="K517" s="489"/>
    </row>
    <row r="518" spans="1:13" s="453" customFormat="1">
      <c r="A518" s="314" t="s">
        <v>1</v>
      </c>
      <c r="B518" s="359">
        <f>C486</f>
        <v>19755.75</v>
      </c>
      <c r="C518" s="359">
        <f>$K$237</f>
        <v>20059.166666666668</v>
      </c>
      <c r="D518" s="474" t="s">
        <v>50</v>
      </c>
      <c r="E518" s="359">
        <f>F486</f>
        <v>153959247.71000001</v>
      </c>
      <c r="F518" s="359">
        <f>$K$238</f>
        <v>149185943.39000002</v>
      </c>
      <c r="G518" s="359">
        <f t="shared" ref="G518:H523" si="214">E518/B518</f>
        <v>7793.1360596282102</v>
      </c>
      <c r="H518" s="359">
        <f t="shared" si="214"/>
        <v>7437.295171284949</v>
      </c>
      <c r="I518" s="501"/>
      <c r="J518" s="489"/>
      <c r="K518" s="489"/>
    </row>
    <row r="519" spans="1:13" s="453" customFormat="1">
      <c r="A519" s="314" t="s">
        <v>76</v>
      </c>
      <c r="B519" s="359">
        <f t="shared" ref="B519:B523" si="215">C487</f>
        <v>2107</v>
      </c>
      <c r="C519" s="359">
        <f>$K$241</f>
        <v>2125.3333333333335</v>
      </c>
      <c r="D519" s="474" t="s">
        <v>50</v>
      </c>
      <c r="E519" s="359">
        <f t="shared" ref="E519:E523" si="216">F487</f>
        <v>61132366.780000001</v>
      </c>
      <c r="F519" s="359">
        <f>$K$242</f>
        <v>61400428.430000007</v>
      </c>
      <c r="G519" s="359">
        <f t="shared" si="214"/>
        <v>29013.937721879451</v>
      </c>
      <c r="H519" s="359">
        <f t="shared" si="214"/>
        <v>28889.787529799247</v>
      </c>
      <c r="I519" s="501"/>
      <c r="J519" s="489"/>
      <c r="K519" s="489"/>
    </row>
    <row r="520" spans="1:13" s="453" customFormat="1">
      <c r="A520" s="314" t="s">
        <v>139</v>
      </c>
      <c r="B520" s="359">
        <f t="shared" si="215"/>
        <v>209</v>
      </c>
      <c r="C520" s="359">
        <f>$K$245</f>
        <v>209.5</v>
      </c>
      <c r="D520" s="474" t="s">
        <v>51</v>
      </c>
      <c r="E520" s="359">
        <f t="shared" si="216"/>
        <v>881049.4</v>
      </c>
      <c r="F520" s="476">
        <f>$K$247</f>
        <v>876527.05999999994</v>
      </c>
      <c r="G520" s="359">
        <f t="shared" si="214"/>
        <v>4215.5473684210529</v>
      </c>
      <c r="H520" s="359">
        <f t="shared" si="214"/>
        <v>4183.9000477326963</v>
      </c>
      <c r="I520" s="501"/>
      <c r="J520" s="489"/>
      <c r="K520" s="489"/>
    </row>
    <row r="521" spans="1:13" s="453" customFormat="1">
      <c r="A521" s="314" t="s">
        <v>53</v>
      </c>
      <c r="B521" s="359">
        <f t="shared" si="215"/>
        <v>35.583333333333336</v>
      </c>
      <c r="C521" s="359">
        <f>$K$250</f>
        <v>36</v>
      </c>
      <c r="D521" s="474" t="s">
        <v>51</v>
      </c>
      <c r="E521" s="359">
        <f t="shared" si="216"/>
        <v>276.37</v>
      </c>
      <c r="F521" s="476">
        <f>$K$252</f>
        <v>279.17725000000002</v>
      </c>
      <c r="G521" s="359">
        <f t="shared" si="214"/>
        <v>7.766838407494145</v>
      </c>
      <c r="H521" s="359">
        <f t="shared" si="214"/>
        <v>7.7549236111111117</v>
      </c>
      <c r="I521" s="501"/>
      <c r="J521" s="489"/>
      <c r="K521" s="489"/>
    </row>
    <row r="522" spans="1:13" s="453" customFormat="1">
      <c r="A522" s="314" t="s">
        <v>48</v>
      </c>
      <c r="B522" s="359">
        <f t="shared" si="215"/>
        <v>6375.666666666667</v>
      </c>
      <c r="C522" s="359">
        <f>$K$255</f>
        <v>6399.5</v>
      </c>
      <c r="D522" s="474" t="s">
        <v>51</v>
      </c>
      <c r="E522" s="359">
        <f t="shared" si="216"/>
        <v>6244.71</v>
      </c>
      <c r="F522" s="476">
        <f>$K$257</f>
        <v>5749.3499999999995</v>
      </c>
      <c r="G522" s="359">
        <f t="shared" si="214"/>
        <v>0.97945992575939766</v>
      </c>
      <c r="H522" s="359">
        <f t="shared" si="214"/>
        <v>0.89840612547855292</v>
      </c>
      <c r="I522" s="501"/>
      <c r="J522" s="489"/>
      <c r="K522" s="489"/>
    </row>
    <row r="523" spans="1:13" s="453" customFormat="1">
      <c r="A523" s="314" t="s">
        <v>112</v>
      </c>
      <c r="B523" s="359">
        <f t="shared" si="215"/>
        <v>432.75</v>
      </c>
      <c r="C523" s="359">
        <f>$K$260</f>
        <v>434.58333333333331</v>
      </c>
      <c r="D523" s="474" t="s">
        <v>50</v>
      </c>
      <c r="E523" s="359">
        <f t="shared" si="216"/>
        <v>702388.04</v>
      </c>
      <c r="F523" s="476">
        <f>$K$261</f>
        <v>702928.12</v>
      </c>
      <c r="G523" s="359">
        <f t="shared" si="214"/>
        <v>1623.0803928365108</v>
      </c>
      <c r="H523" s="359">
        <f t="shared" si="214"/>
        <v>1617.4760191754556</v>
      </c>
      <c r="I523" s="501"/>
      <c r="J523" s="489"/>
      <c r="K523" s="489"/>
    </row>
    <row r="524" spans="1:13" s="453" customFormat="1" ht="13.5" thickBot="1">
      <c r="A524" s="298" t="s">
        <v>8</v>
      </c>
      <c r="B524" s="285">
        <f>SUM(B518:B523)</f>
        <v>28915.75</v>
      </c>
      <c r="C524" s="285">
        <f>SUM(C518:C523)</f>
        <v>29264.083333333332</v>
      </c>
      <c r="D524" s="297"/>
      <c r="E524" s="297"/>
      <c r="F524" s="297"/>
      <c r="G524" s="297"/>
      <c r="H524" s="297"/>
      <c r="I524" s="496"/>
      <c r="J524" s="489"/>
      <c r="K524" s="489"/>
    </row>
    <row r="525" spans="1:13" s="453" customFormat="1" ht="13">
      <c r="A525" s="325" t="s">
        <v>156</v>
      </c>
      <c r="B525" s="397" t="s">
        <v>165</v>
      </c>
      <c r="C525" s="397" t="s">
        <v>164</v>
      </c>
      <c r="D525" s="326"/>
      <c r="E525" s="397" t="s">
        <v>159</v>
      </c>
      <c r="F525" s="397" t="s">
        <v>164</v>
      </c>
      <c r="G525" s="397" t="s">
        <v>166</v>
      </c>
      <c r="H525" s="397" t="s">
        <v>164</v>
      </c>
      <c r="I525" s="502"/>
      <c r="J525" s="489"/>
      <c r="K525" s="489"/>
    </row>
    <row r="526" spans="1:13" s="453" customFormat="1">
      <c r="A526" s="314" t="s">
        <v>1</v>
      </c>
      <c r="B526" s="480">
        <f t="shared" ref="B526:B531" si="217">C518-B518</f>
        <v>303.41666666666788</v>
      </c>
      <c r="C526" s="481">
        <f t="shared" ref="C526:C531" si="218">B526/B518</f>
        <v>1.5358397766051295E-2</v>
      </c>
      <c r="D526" s="474" t="s">
        <v>50</v>
      </c>
      <c r="E526" s="480">
        <f t="shared" ref="E526:E531" si="219">F518-E518</f>
        <v>-4773304.3199999928</v>
      </c>
      <c r="F526" s="481">
        <f t="shared" ref="F526:F531" si="220">E526/E518</f>
        <v>-3.1003686956116216E-2</v>
      </c>
      <c r="G526" s="480">
        <f t="shared" ref="G526:G531" si="221">H518-G518</f>
        <v>-355.84088834326121</v>
      </c>
      <c r="H526" s="481">
        <f t="shared" ref="H526:H531" si="222">G526/G518</f>
        <v>-4.5660807872541807E-2</v>
      </c>
      <c r="I526" s="503"/>
      <c r="J526" s="489"/>
      <c r="K526" s="489"/>
    </row>
    <row r="527" spans="1:13" s="453" customFormat="1">
      <c r="A527" s="314" t="s">
        <v>76</v>
      </c>
      <c r="B527" s="480">
        <f t="shared" si="217"/>
        <v>18.333333333333485</v>
      </c>
      <c r="C527" s="481">
        <f t="shared" si="218"/>
        <v>8.7011548805569459E-3</v>
      </c>
      <c r="D527" s="474" t="s">
        <v>50</v>
      </c>
      <c r="E527" s="480">
        <f t="shared" si="219"/>
        <v>268061.65000000596</v>
      </c>
      <c r="F527" s="481">
        <f t="shared" si="220"/>
        <v>4.384938194274276E-3</v>
      </c>
      <c r="G527" s="480">
        <f t="shared" si="221"/>
        <v>-124.15019208020385</v>
      </c>
      <c r="H527" s="481">
        <f t="shared" si="222"/>
        <v>-4.2789845787316906E-3</v>
      </c>
      <c r="I527" s="503"/>
      <c r="J527" s="489"/>
      <c r="K527" s="489"/>
    </row>
    <row r="528" spans="1:13" s="453" customFormat="1">
      <c r="A528" s="314" t="s">
        <v>139</v>
      </c>
      <c r="B528" s="480">
        <f t="shared" si="217"/>
        <v>0.5</v>
      </c>
      <c r="C528" s="481">
        <f t="shared" si="218"/>
        <v>2.3923444976076554E-3</v>
      </c>
      <c r="D528" s="474" t="s">
        <v>51</v>
      </c>
      <c r="E528" s="480">
        <f t="shared" si="219"/>
        <v>-4522.3400000000838</v>
      </c>
      <c r="F528" s="481">
        <f t="shared" si="220"/>
        <v>-5.1329017419455523E-3</v>
      </c>
      <c r="G528" s="480">
        <f t="shared" si="221"/>
        <v>-31.647320688356558</v>
      </c>
      <c r="H528" s="481">
        <f t="shared" si="222"/>
        <v>-7.5072862246617729E-3</v>
      </c>
      <c r="I528" s="503"/>
      <c r="J528" s="489"/>
      <c r="K528" s="489"/>
    </row>
    <row r="529" spans="1:13" s="453" customFormat="1">
      <c r="A529" s="314" t="s">
        <v>53</v>
      </c>
      <c r="B529" s="480">
        <f t="shared" si="217"/>
        <v>0.4166666666666643</v>
      </c>
      <c r="C529" s="481">
        <f t="shared" si="218"/>
        <v>1.1709601873536233E-2</v>
      </c>
      <c r="D529" s="474" t="s">
        <v>51</v>
      </c>
      <c r="E529" s="480">
        <f t="shared" si="219"/>
        <v>2.8072500000000105</v>
      </c>
      <c r="F529" s="481">
        <f t="shared" si="220"/>
        <v>1.0157578608387344E-2</v>
      </c>
      <c r="G529" s="480">
        <f t="shared" si="221"/>
        <v>-1.1914796383033277E-2</v>
      </c>
      <c r="H529" s="481">
        <f t="shared" si="222"/>
        <v>-1.5340600329133678E-3</v>
      </c>
      <c r="I529" s="503"/>
      <c r="J529" s="489"/>
      <c r="K529" s="489"/>
    </row>
    <row r="530" spans="1:13" s="453" customFormat="1">
      <c r="A530" s="314" t="s">
        <v>48</v>
      </c>
      <c r="B530" s="480">
        <f t="shared" si="217"/>
        <v>23.83333333333303</v>
      </c>
      <c r="C530" s="481">
        <f t="shared" si="218"/>
        <v>3.7381711716421334E-3</v>
      </c>
      <c r="D530" s="474" t="s">
        <v>51</v>
      </c>
      <c r="E530" s="480">
        <f t="shared" si="219"/>
        <v>-495.36000000000058</v>
      </c>
      <c r="F530" s="481">
        <f t="shared" si="220"/>
        <v>-7.9324740460325713E-2</v>
      </c>
      <c r="G530" s="480">
        <f t="shared" si="221"/>
        <v>-8.1053800280844746E-2</v>
      </c>
      <c r="H530" s="481">
        <f t="shared" si="222"/>
        <v>-8.2753564642271488E-2</v>
      </c>
      <c r="I530" s="503"/>
      <c r="J530" s="489"/>
      <c r="K530" s="489"/>
    </row>
    <row r="531" spans="1:13" s="453" customFormat="1">
      <c r="A531" s="314" t="s">
        <v>112</v>
      </c>
      <c r="B531" s="480">
        <f t="shared" si="217"/>
        <v>1.8333333333333144</v>
      </c>
      <c r="C531" s="481">
        <f t="shared" si="218"/>
        <v>4.2364721740804495E-3</v>
      </c>
      <c r="D531" s="474" t="s">
        <v>50</v>
      </c>
      <c r="E531" s="480">
        <f t="shared" si="219"/>
        <v>540.07999999995809</v>
      </c>
      <c r="F531" s="481">
        <f t="shared" si="220"/>
        <v>7.689196985756734E-4</v>
      </c>
      <c r="G531" s="480">
        <f t="shared" si="221"/>
        <v>-5.604373661055206</v>
      </c>
      <c r="H531" s="481">
        <f t="shared" si="222"/>
        <v>-3.4529242579666363E-3</v>
      </c>
      <c r="I531" s="503"/>
      <c r="J531" s="489"/>
      <c r="K531" s="489"/>
    </row>
    <row r="532" spans="1:13" s="453" customFormat="1" ht="13" thickBot="1">
      <c r="A532" s="286" t="s">
        <v>79</v>
      </c>
      <c r="B532" s="289" t="e">
        <f>#REF!-#REF!</f>
        <v>#REF!</v>
      </c>
      <c r="C532" s="299" t="e">
        <f>B532/#REF!</f>
        <v>#REF!</v>
      </c>
      <c r="D532" s="291" t="s">
        <v>51</v>
      </c>
      <c r="E532" s="289" t="e">
        <f>#REF!-#REF!</f>
        <v>#REF!</v>
      </c>
      <c r="F532" s="299" t="e">
        <f>E532/#REF!</f>
        <v>#REF!</v>
      </c>
      <c r="G532" s="289" t="e">
        <f>#REF!-#REF!</f>
        <v>#REF!</v>
      </c>
      <c r="H532" s="299" t="e">
        <f>G532/#REF!</f>
        <v>#REF!</v>
      </c>
      <c r="I532" s="503"/>
      <c r="J532" s="489"/>
      <c r="K532" s="489"/>
    </row>
    <row r="533" spans="1:13" s="453" customFormat="1" ht="13.5" thickBot="1">
      <c r="A533" s="321" t="s">
        <v>8</v>
      </c>
      <c r="B533" s="281">
        <f>SUM(B526:B531)</f>
        <v>348.33333333333439</v>
      </c>
      <c r="C533" s="322">
        <f t="shared" ref="C533" si="223">B533/B524</f>
        <v>1.2046491387335082E-2</v>
      </c>
      <c r="D533" s="209"/>
      <c r="E533" s="209"/>
      <c r="F533" s="209"/>
      <c r="G533" s="209"/>
      <c r="H533" s="209"/>
      <c r="I533" s="209"/>
      <c r="J533" s="146"/>
      <c r="K533" s="146"/>
      <c r="L533" s="146"/>
      <c r="M533" s="146"/>
    </row>
    <row r="534" spans="1:13" s="453" customFormat="1"/>
    <row r="535" spans="1:13" s="453" customFormat="1"/>
    <row r="536" spans="1:13" s="453" customFormat="1"/>
    <row r="537" spans="1:13" s="453" customFormat="1"/>
    <row r="538" spans="1:13" s="453" customFormat="1"/>
    <row r="539" spans="1:13" s="453" customFormat="1"/>
    <row r="540" spans="1:13" s="453" customFormat="1"/>
    <row r="541" spans="1:13" s="453" customFormat="1"/>
    <row r="542" spans="1:13" s="453" customFormat="1"/>
    <row r="543" spans="1:13" s="453" customFormat="1"/>
    <row r="544" spans="1:13" s="453" customFormat="1"/>
    <row r="545" s="453" customFormat="1"/>
    <row r="546" s="453" customFormat="1"/>
    <row r="547" s="453" customFormat="1"/>
    <row r="548" s="453" customFormat="1"/>
    <row r="549" s="453" customFormat="1"/>
    <row r="550" s="453" customFormat="1"/>
    <row r="551" s="453" customFormat="1"/>
    <row r="552" s="453" customFormat="1"/>
    <row r="553" s="453" customFormat="1"/>
    <row r="554" s="453" customFormat="1"/>
    <row r="555" s="453" customFormat="1"/>
    <row r="556" s="453" customFormat="1"/>
    <row r="557" s="453" customFormat="1"/>
    <row r="558" s="453" customFormat="1"/>
    <row r="559" s="453" customFormat="1"/>
    <row r="560" s="453" customFormat="1"/>
    <row r="561" s="453" customFormat="1"/>
    <row r="562" s="453" customFormat="1"/>
    <row r="563" s="453" customFormat="1"/>
    <row r="564" s="453" customFormat="1"/>
    <row r="565" s="453" customFormat="1"/>
    <row r="566" s="453" customFormat="1"/>
    <row r="567" s="453" customFormat="1"/>
    <row r="568" s="453" customFormat="1"/>
    <row r="569" s="453" customFormat="1"/>
    <row r="570" s="453" customFormat="1"/>
    <row r="571" s="453" customFormat="1"/>
    <row r="572" s="453" customFormat="1"/>
    <row r="573" s="453" customFormat="1"/>
    <row r="574" s="453" customFormat="1"/>
    <row r="575" s="453" customFormat="1"/>
    <row r="576" s="453" customFormat="1"/>
    <row r="577" s="453" customFormat="1"/>
    <row r="578" s="453" customFormat="1"/>
    <row r="579" s="453" customFormat="1"/>
    <row r="580" s="453" customFormat="1"/>
    <row r="581" s="453" customFormat="1"/>
    <row r="582" s="453" customFormat="1"/>
    <row r="583" s="453" customFormat="1"/>
    <row r="584" s="453" customFormat="1"/>
    <row r="585" s="453" customFormat="1"/>
    <row r="586" s="453" customFormat="1"/>
    <row r="587" s="453" customFormat="1"/>
    <row r="588" s="453" customFormat="1"/>
    <row r="589" s="453" customFormat="1"/>
    <row r="590" s="453" customFormat="1"/>
    <row r="591" s="453" customFormat="1"/>
    <row r="592" s="453" customFormat="1"/>
    <row r="593" s="453" customFormat="1"/>
    <row r="594" s="453" customFormat="1"/>
    <row r="595" s="453" customFormat="1"/>
    <row r="596" s="453" customFormat="1"/>
    <row r="597" s="453" customFormat="1"/>
    <row r="598" s="453" customFormat="1"/>
    <row r="599" s="453" customFormat="1"/>
    <row r="600" s="453" customFormat="1"/>
    <row r="601" s="453" customFormat="1"/>
    <row r="602" s="453" customFormat="1"/>
    <row r="603" s="453" customFormat="1"/>
    <row r="604" s="453" customFormat="1"/>
    <row r="605" s="453" customFormat="1"/>
    <row r="606" s="453" customFormat="1"/>
    <row r="607" s="453" customFormat="1"/>
    <row r="608" s="453" customFormat="1"/>
    <row r="609" s="453" customFormat="1"/>
    <row r="610" s="453" customFormat="1"/>
    <row r="611" s="453" customFormat="1"/>
    <row r="612" s="453" customFormat="1"/>
    <row r="613" s="453" customFormat="1"/>
    <row r="614" s="453" customFormat="1"/>
    <row r="615" s="453" customFormat="1"/>
    <row r="616" s="453" customFormat="1"/>
    <row r="617" s="453" customFormat="1"/>
    <row r="618" s="453" customFormat="1"/>
    <row r="619" s="453" customFormat="1"/>
    <row r="620" s="453" customFormat="1"/>
    <row r="621" s="453" customFormat="1"/>
    <row r="622" s="453" customFormat="1"/>
    <row r="623" s="453" customFormat="1"/>
    <row r="624" s="453" customFormat="1"/>
    <row r="625" s="453" customFormat="1"/>
    <row r="626" s="453" customFormat="1"/>
    <row r="627" s="453" customFormat="1"/>
    <row r="628" s="453" customFormat="1"/>
    <row r="629" s="453" customFormat="1"/>
    <row r="630" s="453" customFormat="1"/>
    <row r="631" s="453" customFormat="1"/>
    <row r="632" s="453" customFormat="1"/>
    <row r="633" s="453" customFormat="1"/>
    <row r="634" s="453" customFormat="1"/>
    <row r="635" s="453" customFormat="1"/>
    <row r="636" s="453" customFormat="1"/>
    <row r="637" s="453" customFormat="1"/>
    <row r="638" s="453" customFormat="1"/>
    <row r="639" s="453" customFormat="1"/>
    <row r="640" s="453" customFormat="1"/>
    <row r="641" s="453" customFormat="1"/>
    <row r="642" s="453" customFormat="1"/>
    <row r="643" s="453" customFormat="1"/>
    <row r="644" s="453" customFormat="1"/>
    <row r="645" s="453" customFormat="1"/>
    <row r="646" s="453" customFormat="1"/>
    <row r="647" s="453" customFormat="1"/>
  </sheetData>
  <mergeCells count="2820">
    <mergeCell ref="A2:H2"/>
    <mergeCell ref="A4:G4"/>
    <mergeCell ref="A23:J23"/>
    <mergeCell ref="A34:J34"/>
    <mergeCell ref="A51:J51"/>
    <mergeCell ref="A53:J53"/>
    <mergeCell ref="AW159:BB159"/>
    <mergeCell ref="BC159:BH159"/>
    <mergeCell ref="BI159:BN159"/>
    <mergeCell ref="BO159:BT159"/>
    <mergeCell ref="BU159:BZ159"/>
    <mergeCell ref="CA159:CF159"/>
    <mergeCell ref="A144:F144"/>
    <mergeCell ref="A159:J159"/>
    <mergeCell ref="AB159:AD159"/>
    <mergeCell ref="AE159:AJ159"/>
    <mergeCell ref="AK159:AP159"/>
    <mergeCell ref="AQ159:AV159"/>
    <mergeCell ref="A69:J69"/>
    <mergeCell ref="A80:H80"/>
    <mergeCell ref="A97:B97"/>
    <mergeCell ref="A113:H113"/>
    <mergeCell ref="A115:G115"/>
    <mergeCell ref="A129:H129"/>
    <mergeCell ref="FA159:FF159"/>
    <mergeCell ref="FG159:FL159"/>
    <mergeCell ref="FM159:FR159"/>
    <mergeCell ref="FS159:FX159"/>
    <mergeCell ref="FY159:GD159"/>
    <mergeCell ref="GE159:GJ159"/>
    <mergeCell ref="DQ159:DV159"/>
    <mergeCell ref="DW159:EB159"/>
    <mergeCell ref="EC159:EH159"/>
    <mergeCell ref="EI159:EN159"/>
    <mergeCell ref="EO159:ET159"/>
    <mergeCell ref="EU159:EZ159"/>
    <mergeCell ref="CG159:CL159"/>
    <mergeCell ref="CM159:CR159"/>
    <mergeCell ref="CS159:CX159"/>
    <mergeCell ref="CY159:DD159"/>
    <mergeCell ref="DE159:DJ159"/>
    <mergeCell ref="DK159:DP159"/>
    <mergeCell ref="JE159:JJ159"/>
    <mergeCell ref="JK159:JP159"/>
    <mergeCell ref="JQ159:JV159"/>
    <mergeCell ref="JW159:KB159"/>
    <mergeCell ref="KC159:KH159"/>
    <mergeCell ref="KI159:KN159"/>
    <mergeCell ref="HU159:HZ159"/>
    <mergeCell ref="IA159:IF159"/>
    <mergeCell ref="IG159:IL159"/>
    <mergeCell ref="IM159:IR159"/>
    <mergeCell ref="IS159:IX159"/>
    <mergeCell ref="IY159:JD159"/>
    <mergeCell ref="GK159:GP159"/>
    <mergeCell ref="GQ159:GV159"/>
    <mergeCell ref="GW159:HB159"/>
    <mergeCell ref="HC159:HH159"/>
    <mergeCell ref="HI159:HN159"/>
    <mergeCell ref="HO159:HT159"/>
    <mergeCell ref="NI159:NN159"/>
    <mergeCell ref="NO159:NT159"/>
    <mergeCell ref="NU159:NZ159"/>
    <mergeCell ref="OA159:OF159"/>
    <mergeCell ref="OG159:OL159"/>
    <mergeCell ref="OM159:OR159"/>
    <mergeCell ref="LY159:MD159"/>
    <mergeCell ref="ME159:MJ159"/>
    <mergeCell ref="MK159:MP159"/>
    <mergeCell ref="MQ159:MV159"/>
    <mergeCell ref="MW159:NB159"/>
    <mergeCell ref="NC159:NH159"/>
    <mergeCell ref="KO159:KT159"/>
    <mergeCell ref="KU159:KZ159"/>
    <mergeCell ref="LA159:LF159"/>
    <mergeCell ref="LG159:LL159"/>
    <mergeCell ref="LM159:LR159"/>
    <mergeCell ref="LS159:LX159"/>
    <mergeCell ref="RM159:RR159"/>
    <mergeCell ref="RS159:RX159"/>
    <mergeCell ref="RY159:SD159"/>
    <mergeCell ref="SE159:SJ159"/>
    <mergeCell ref="SK159:SP159"/>
    <mergeCell ref="SQ159:SV159"/>
    <mergeCell ref="QC159:QH159"/>
    <mergeCell ref="QI159:QN159"/>
    <mergeCell ref="QO159:QT159"/>
    <mergeCell ref="QU159:QZ159"/>
    <mergeCell ref="RA159:RF159"/>
    <mergeCell ref="RG159:RL159"/>
    <mergeCell ref="OS159:OX159"/>
    <mergeCell ref="OY159:PD159"/>
    <mergeCell ref="PE159:PJ159"/>
    <mergeCell ref="PK159:PP159"/>
    <mergeCell ref="PQ159:PV159"/>
    <mergeCell ref="PW159:QB159"/>
    <mergeCell ref="VQ159:VV159"/>
    <mergeCell ref="VW159:WB159"/>
    <mergeCell ref="WC159:WH159"/>
    <mergeCell ref="WI159:WN159"/>
    <mergeCell ref="WO159:WT159"/>
    <mergeCell ref="WU159:WZ159"/>
    <mergeCell ref="UG159:UL159"/>
    <mergeCell ref="UM159:UR159"/>
    <mergeCell ref="US159:UX159"/>
    <mergeCell ref="UY159:VD159"/>
    <mergeCell ref="VE159:VJ159"/>
    <mergeCell ref="VK159:VP159"/>
    <mergeCell ref="SW159:TB159"/>
    <mergeCell ref="TC159:TH159"/>
    <mergeCell ref="TI159:TN159"/>
    <mergeCell ref="TO159:TT159"/>
    <mergeCell ref="TU159:TZ159"/>
    <mergeCell ref="UA159:UF159"/>
    <mergeCell ref="ZU159:ZZ159"/>
    <mergeCell ref="AAA159:AAF159"/>
    <mergeCell ref="AAG159:AAL159"/>
    <mergeCell ref="AAM159:AAR159"/>
    <mergeCell ref="AAS159:AAX159"/>
    <mergeCell ref="AAY159:ABD159"/>
    <mergeCell ref="YK159:YP159"/>
    <mergeCell ref="YQ159:YV159"/>
    <mergeCell ref="YW159:ZB159"/>
    <mergeCell ref="ZC159:ZH159"/>
    <mergeCell ref="ZI159:ZN159"/>
    <mergeCell ref="ZO159:ZT159"/>
    <mergeCell ref="XA159:XF159"/>
    <mergeCell ref="XG159:XL159"/>
    <mergeCell ref="XM159:XR159"/>
    <mergeCell ref="XS159:XX159"/>
    <mergeCell ref="XY159:YD159"/>
    <mergeCell ref="YE159:YJ159"/>
    <mergeCell ref="ADY159:AED159"/>
    <mergeCell ref="AEE159:AEJ159"/>
    <mergeCell ref="AEK159:AEP159"/>
    <mergeCell ref="AEQ159:AEV159"/>
    <mergeCell ref="AEW159:AFB159"/>
    <mergeCell ref="AFC159:AFH159"/>
    <mergeCell ref="ACO159:ACT159"/>
    <mergeCell ref="ACU159:ACZ159"/>
    <mergeCell ref="ADA159:ADF159"/>
    <mergeCell ref="ADG159:ADL159"/>
    <mergeCell ref="ADM159:ADR159"/>
    <mergeCell ref="ADS159:ADX159"/>
    <mergeCell ref="ABE159:ABJ159"/>
    <mergeCell ref="ABK159:ABP159"/>
    <mergeCell ref="ABQ159:ABV159"/>
    <mergeCell ref="ABW159:ACB159"/>
    <mergeCell ref="ACC159:ACH159"/>
    <mergeCell ref="ACI159:ACN159"/>
    <mergeCell ref="AIC159:AIH159"/>
    <mergeCell ref="AII159:AIN159"/>
    <mergeCell ref="AIO159:AIT159"/>
    <mergeCell ref="AIU159:AIZ159"/>
    <mergeCell ref="AJA159:AJF159"/>
    <mergeCell ref="AJG159:AJL159"/>
    <mergeCell ref="AGS159:AGX159"/>
    <mergeCell ref="AGY159:AHD159"/>
    <mergeCell ref="AHE159:AHJ159"/>
    <mergeCell ref="AHK159:AHP159"/>
    <mergeCell ref="AHQ159:AHV159"/>
    <mergeCell ref="AHW159:AIB159"/>
    <mergeCell ref="AFI159:AFN159"/>
    <mergeCell ref="AFO159:AFT159"/>
    <mergeCell ref="AFU159:AFZ159"/>
    <mergeCell ref="AGA159:AGF159"/>
    <mergeCell ref="AGG159:AGL159"/>
    <mergeCell ref="AGM159:AGR159"/>
    <mergeCell ref="AMG159:AML159"/>
    <mergeCell ref="AMM159:AMR159"/>
    <mergeCell ref="AMS159:AMX159"/>
    <mergeCell ref="AMY159:AND159"/>
    <mergeCell ref="ANE159:ANJ159"/>
    <mergeCell ref="ANK159:ANP159"/>
    <mergeCell ref="AKW159:ALB159"/>
    <mergeCell ref="ALC159:ALH159"/>
    <mergeCell ref="ALI159:ALN159"/>
    <mergeCell ref="ALO159:ALT159"/>
    <mergeCell ref="ALU159:ALZ159"/>
    <mergeCell ref="AMA159:AMF159"/>
    <mergeCell ref="AJM159:AJR159"/>
    <mergeCell ref="AJS159:AJX159"/>
    <mergeCell ref="AJY159:AKD159"/>
    <mergeCell ref="AKE159:AKJ159"/>
    <mergeCell ref="AKK159:AKP159"/>
    <mergeCell ref="AKQ159:AKV159"/>
    <mergeCell ref="AQK159:AQP159"/>
    <mergeCell ref="AQQ159:AQV159"/>
    <mergeCell ref="AQW159:ARB159"/>
    <mergeCell ref="ARC159:ARH159"/>
    <mergeCell ref="ARI159:ARN159"/>
    <mergeCell ref="ARO159:ART159"/>
    <mergeCell ref="APA159:APF159"/>
    <mergeCell ref="APG159:APL159"/>
    <mergeCell ref="APM159:APR159"/>
    <mergeCell ref="APS159:APX159"/>
    <mergeCell ref="APY159:AQD159"/>
    <mergeCell ref="AQE159:AQJ159"/>
    <mergeCell ref="ANQ159:ANV159"/>
    <mergeCell ref="ANW159:AOB159"/>
    <mergeCell ref="AOC159:AOH159"/>
    <mergeCell ref="AOI159:AON159"/>
    <mergeCell ref="AOO159:AOT159"/>
    <mergeCell ref="AOU159:AOZ159"/>
    <mergeCell ref="AUO159:AUT159"/>
    <mergeCell ref="AUU159:AUZ159"/>
    <mergeCell ref="AVA159:AVF159"/>
    <mergeCell ref="AVG159:AVL159"/>
    <mergeCell ref="AVM159:AVR159"/>
    <mergeCell ref="AVS159:AVX159"/>
    <mergeCell ref="ATE159:ATJ159"/>
    <mergeCell ref="ATK159:ATP159"/>
    <mergeCell ref="ATQ159:ATV159"/>
    <mergeCell ref="ATW159:AUB159"/>
    <mergeCell ref="AUC159:AUH159"/>
    <mergeCell ref="AUI159:AUN159"/>
    <mergeCell ref="ARU159:ARZ159"/>
    <mergeCell ref="ASA159:ASF159"/>
    <mergeCell ref="ASG159:ASL159"/>
    <mergeCell ref="ASM159:ASR159"/>
    <mergeCell ref="ASS159:ASX159"/>
    <mergeCell ref="ASY159:ATD159"/>
    <mergeCell ref="AYS159:AYX159"/>
    <mergeCell ref="AYY159:AZD159"/>
    <mergeCell ref="AZE159:AZJ159"/>
    <mergeCell ref="AZK159:AZP159"/>
    <mergeCell ref="AZQ159:AZV159"/>
    <mergeCell ref="AZW159:BAB159"/>
    <mergeCell ref="AXI159:AXN159"/>
    <mergeCell ref="AXO159:AXT159"/>
    <mergeCell ref="AXU159:AXZ159"/>
    <mergeCell ref="AYA159:AYF159"/>
    <mergeCell ref="AYG159:AYL159"/>
    <mergeCell ref="AYM159:AYR159"/>
    <mergeCell ref="AVY159:AWD159"/>
    <mergeCell ref="AWE159:AWJ159"/>
    <mergeCell ref="AWK159:AWP159"/>
    <mergeCell ref="AWQ159:AWV159"/>
    <mergeCell ref="AWW159:AXB159"/>
    <mergeCell ref="AXC159:AXH159"/>
    <mergeCell ref="BCW159:BDB159"/>
    <mergeCell ref="BDC159:BDH159"/>
    <mergeCell ref="BDI159:BDN159"/>
    <mergeCell ref="BDO159:BDT159"/>
    <mergeCell ref="BDU159:BDZ159"/>
    <mergeCell ref="BEA159:BEF159"/>
    <mergeCell ref="BBM159:BBR159"/>
    <mergeCell ref="BBS159:BBX159"/>
    <mergeCell ref="BBY159:BCD159"/>
    <mergeCell ref="BCE159:BCJ159"/>
    <mergeCell ref="BCK159:BCP159"/>
    <mergeCell ref="BCQ159:BCV159"/>
    <mergeCell ref="BAC159:BAH159"/>
    <mergeCell ref="BAI159:BAN159"/>
    <mergeCell ref="BAO159:BAT159"/>
    <mergeCell ref="BAU159:BAZ159"/>
    <mergeCell ref="BBA159:BBF159"/>
    <mergeCell ref="BBG159:BBL159"/>
    <mergeCell ref="BHA159:BHF159"/>
    <mergeCell ref="BHG159:BHL159"/>
    <mergeCell ref="BHM159:BHR159"/>
    <mergeCell ref="BHS159:BHX159"/>
    <mergeCell ref="BHY159:BID159"/>
    <mergeCell ref="BIE159:BIJ159"/>
    <mergeCell ref="BFQ159:BFV159"/>
    <mergeCell ref="BFW159:BGB159"/>
    <mergeCell ref="BGC159:BGH159"/>
    <mergeCell ref="BGI159:BGN159"/>
    <mergeCell ref="BGO159:BGT159"/>
    <mergeCell ref="BGU159:BGZ159"/>
    <mergeCell ref="BEG159:BEL159"/>
    <mergeCell ref="BEM159:BER159"/>
    <mergeCell ref="BES159:BEX159"/>
    <mergeCell ref="BEY159:BFD159"/>
    <mergeCell ref="BFE159:BFJ159"/>
    <mergeCell ref="BFK159:BFP159"/>
    <mergeCell ref="BLE159:BLJ159"/>
    <mergeCell ref="BLK159:BLP159"/>
    <mergeCell ref="BLQ159:BLV159"/>
    <mergeCell ref="BLW159:BMB159"/>
    <mergeCell ref="BMC159:BMH159"/>
    <mergeCell ref="BMI159:BMN159"/>
    <mergeCell ref="BJU159:BJZ159"/>
    <mergeCell ref="BKA159:BKF159"/>
    <mergeCell ref="BKG159:BKL159"/>
    <mergeCell ref="BKM159:BKR159"/>
    <mergeCell ref="BKS159:BKX159"/>
    <mergeCell ref="BKY159:BLD159"/>
    <mergeCell ref="BIK159:BIP159"/>
    <mergeCell ref="BIQ159:BIV159"/>
    <mergeCell ref="BIW159:BJB159"/>
    <mergeCell ref="BJC159:BJH159"/>
    <mergeCell ref="BJI159:BJN159"/>
    <mergeCell ref="BJO159:BJT159"/>
    <mergeCell ref="BPI159:BPN159"/>
    <mergeCell ref="BPO159:BPT159"/>
    <mergeCell ref="BPU159:BPZ159"/>
    <mergeCell ref="BQA159:BQF159"/>
    <mergeCell ref="BQG159:BQL159"/>
    <mergeCell ref="BQM159:BQR159"/>
    <mergeCell ref="BNY159:BOD159"/>
    <mergeCell ref="BOE159:BOJ159"/>
    <mergeCell ref="BOK159:BOP159"/>
    <mergeCell ref="BOQ159:BOV159"/>
    <mergeCell ref="BOW159:BPB159"/>
    <mergeCell ref="BPC159:BPH159"/>
    <mergeCell ref="BMO159:BMT159"/>
    <mergeCell ref="BMU159:BMZ159"/>
    <mergeCell ref="BNA159:BNF159"/>
    <mergeCell ref="BNG159:BNL159"/>
    <mergeCell ref="BNM159:BNR159"/>
    <mergeCell ref="BNS159:BNX159"/>
    <mergeCell ref="BTM159:BTR159"/>
    <mergeCell ref="BTS159:BTX159"/>
    <mergeCell ref="BTY159:BUD159"/>
    <mergeCell ref="BUE159:BUJ159"/>
    <mergeCell ref="BUK159:BUP159"/>
    <mergeCell ref="BUQ159:BUV159"/>
    <mergeCell ref="BSC159:BSH159"/>
    <mergeCell ref="BSI159:BSN159"/>
    <mergeCell ref="BSO159:BST159"/>
    <mergeCell ref="BSU159:BSZ159"/>
    <mergeCell ref="BTA159:BTF159"/>
    <mergeCell ref="BTG159:BTL159"/>
    <mergeCell ref="BQS159:BQX159"/>
    <mergeCell ref="BQY159:BRD159"/>
    <mergeCell ref="BRE159:BRJ159"/>
    <mergeCell ref="BRK159:BRP159"/>
    <mergeCell ref="BRQ159:BRV159"/>
    <mergeCell ref="BRW159:BSB159"/>
    <mergeCell ref="BXQ159:BXV159"/>
    <mergeCell ref="BXW159:BYB159"/>
    <mergeCell ref="BYC159:BYH159"/>
    <mergeCell ref="BYI159:BYN159"/>
    <mergeCell ref="BYO159:BYT159"/>
    <mergeCell ref="BYU159:BYZ159"/>
    <mergeCell ref="BWG159:BWL159"/>
    <mergeCell ref="BWM159:BWR159"/>
    <mergeCell ref="BWS159:BWX159"/>
    <mergeCell ref="BWY159:BXD159"/>
    <mergeCell ref="BXE159:BXJ159"/>
    <mergeCell ref="BXK159:BXP159"/>
    <mergeCell ref="BUW159:BVB159"/>
    <mergeCell ref="BVC159:BVH159"/>
    <mergeCell ref="BVI159:BVN159"/>
    <mergeCell ref="BVO159:BVT159"/>
    <mergeCell ref="BVU159:BVZ159"/>
    <mergeCell ref="BWA159:BWF159"/>
    <mergeCell ref="CBU159:CBZ159"/>
    <mergeCell ref="CCA159:CCF159"/>
    <mergeCell ref="CCG159:CCL159"/>
    <mergeCell ref="CCM159:CCR159"/>
    <mergeCell ref="CCS159:CCX159"/>
    <mergeCell ref="CCY159:CDD159"/>
    <mergeCell ref="CAK159:CAP159"/>
    <mergeCell ref="CAQ159:CAV159"/>
    <mergeCell ref="CAW159:CBB159"/>
    <mergeCell ref="CBC159:CBH159"/>
    <mergeCell ref="CBI159:CBN159"/>
    <mergeCell ref="CBO159:CBT159"/>
    <mergeCell ref="BZA159:BZF159"/>
    <mergeCell ref="BZG159:BZL159"/>
    <mergeCell ref="BZM159:BZR159"/>
    <mergeCell ref="BZS159:BZX159"/>
    <mergeCell ref="BZY159:CAD159"/>
    <mergeCell ref="CAE159:CAJ159"/>
    <mergeCell ref="CFY159:CGD159"/>
    <mergeCell ref="CGE159:CGJ159"/>
    <mergeCell ref="CGK159:CGP159"/>
    <mergeCell ref="CGQ159:CGV159"/>
    <mergeCell ref="CGW159:CHB159"/>
    <mergeCell ref="CHC159:CHH159"/>
    <mergeCell ref="CEO159:CET159"/>
    <mergeCell ref="CEU159:CEZ159"/>
    <mergeCell ref="CFA159:CFF159"/>
    <mergeCell ref="CFG159:CFL159"/>
    <mergeCell ref="CFM159:CFR159"/>
    <mergeCell ref="CFS159:CFX159"/>
    <mergeCell ref="CDE159:CDJ159"/>
    <mergeCell ref="CDK159:CDP159"/>
    <mergeCell ref="CDQ159:CDV159"/>
    <mergeCell ref="CDW159:CEB159"/>
    <mergeCell ref="CEC159:CEH159"/>
    <mergeCell ref="CEI159:CEN159"/>
    <mergeCell ref="CKC159:CKH159"/>
    <mergeCell ref="CKI159:CKN159"/>
    <mergeCell ref="CKO159:CKT159"/>
    <mergeCell ref="CKU159:CKZ159"/>
    <mergeCell ref="CLA159:CLF159"/>
    <mergeCell ref="CLG159:CLL159"/>
    <mergeCell ref="CIS159:CIX159"/>
    <mergeCell ref="CIY159:CJD159"/>
    <mergeCell ref="CJE159:CJJ159"/>
    <mergeCell ref="CJK159:CJP159"/>
    <mergeCell ref="CJQ159:CJV159"/>
    <mergeCell ref="CJW159:CKB159"/>
    <mergeCell ref="CHI159:CHN159"/>
    <mergeCell ref="CHO159:CHT159"/>
    <mergeCell ref="CHU159:CHZ159"/>
    <mergeCell ref="CIA159:CIF159"/>
    <mergeCell ref="CIG159:CIL159"/>
    <mergeCell ref="CIM159:CIR159"/>
    <mergeCell ref="COG159:COL159"/>
    <mergeCell ref="COM159:COR159"/>
    <mergeCell ref="COS159:COX159"/>
    <mergeCell ref="COY159:CPD159"/>
    <mergeCell ref="CPE159:CPJ159"/>
    <mergeCell ref="CPK159:CPP159"/>
    <mergeCell ref="CMW159:CNB159"/>
    <mergeCell ref="CNC159:CNH159"/>
    <mergeCell ref="CNI159:CNN159"/>
    <mergeCell ref="CNO159:CNT159"/>
    <mergeCell ref="CNU159:CNZ159"/>
    <mergeCell ref="COA159:COF159"/>
    <mergeCell ref="CLM159:CLR159"/>
    <mergeCell ref="CLS159:CLX159"/>
    <mergeCell ref="CLY159:CMD159"/>
    <mergeCell ref="CME159:CMJ159"/>
    <mergeCell ref="CMK159:CMP159"/>
    <mergeCell ref="CMQ159:CMV159"/>
    <mergeCell ref="CSK159:CSP159"/>
    <mergeCell ref="CSQ159:CSV159"/>
    <mergeCell ref="CSW159:CTB159"/>
    <mergeCell ref="CTC159:CTH159"/>
    <mergeCell ref="CTI159:CTN159"/>
    <mergeCell ref="CTO159:CTT159"/>
    <mergeCell ref="CRA159:CRF159"/>
    <mergeCell ref="CRG159:CRL159"/>
    <mergeCell ref="CRM159:CRR159"/>
    <mergeCell ref="CRS159:CRX159"/>
    <mergeCell ref="CRY159:CSD159"/>
    <mergeCell ref="CSE159:CSJ159"/>
    <mergeCell ref="CPQ159:CPV159"/>
    <mergeCell ref="CPW159:CQB159"/>
    <mergeCell ref="CQC159:CQH159"/>
    <mergeCell ref="CQI159:CQN159"/>
    <mergeCell ref="CQO159:CQT159"/>
    <mergeCell ref="CQU159:CQZ159"/>
    <mergeCell ref="CWO159:CWT159"/>
    <mergeCell ref="CWU159:CWZ159"/>
    <mergeCell ref="CXA159:CXF159"/>
    <mergeCell ref="CXG159:CXL159"/>
    <mergeCell ref="CXM159:CXR159"/>
    <mergeCell ref="CXS159:CXX159"/>
    <mergeCell ref="CVE159:CVJ159"/>
    <mergeCell ref="CVK159:CVP159"/>
    <mergeCell ref="CVQ159:CVV159"/>
    <mergeCell ref="CVW159:CWB159"/>
    <mergeCell ref="CWC159:CWH159"/>
    <mergeCell ref="CWI159:CWN159"/>
    <mergeCell ref="CTU159:CTZ159"/>
    <mergeCell ref="CUA159:CUF159"/>
    <mergeCell ref="CUG159:CUL159"/>
    <mergeCell ref="CUM159:CUR159"/>
    <mergeCell ref="CUS159:CUX159"/>
    <mergeCell ref="CUY159:CVD159"/>
    <mergeCell ref="DAS159:DAX159"/>
    <mergeCell ref="DAY159:DBD159"/>
    <mergeCell ref="DBE159:DBJ159"/>
    <mergeCell ref="DBK159:DBP159"/>
    <mergeCell ref="DBQ159:DBV159"/>
    <mergeCell ref="DBW159:DCB159"/>
    <mergeCell ref="CZI159:CZN159"/>
    <mergeCell ref="CZO159:CZT159"/>
    <mergeCell ref="CZU159:CZZ159"/>
    <mergeCell ref="DAA159:DAF159"/>
    <mergeCell ref="DAG159:DAL159"/>
    <mergeCell ref="DAM159:DAR159"/>
    <mergeCell ref="CXY159:CYD159"/>
    <mergeCell ref="CYE159:CYJ159"/>
    <mergeCell ref="CYK159:CYP159"/>
    <mergeCell ref="CYQ159:CYV159"/>
    <mergeCell ref="CYW159:CZB159"/>
    <mergeCell ref="CZC159:CZH159"/>
    <mergeCell ref="DEW159:DFB159"/>
    <mergeCell ref="DFC159:DFH159"/>
    <mergeCell ref="DFI159:DFN159"/>
    <mergeCell ref="DFO159:DFT159"/>
    <mergeCell ref="DFU159:DFZ159"/>
    <mergeCell ref="DGA159:DGF159"/>
    <mergeCell ref="DDM159:DDR159"/>
    <mergeCell ref="DDS159:DDX159"/>
    <mergeCell ref="DDY159:DED159"/>
    <mergeCell ref="DEE159:DEJ159"/>
    <mergeCell ref="DEK159:DEP159"/>
    <mergeCell ref="DEQ159:DEV159"/>
    <mergeCell ref="DCC159:DCH159"/>
    <mergeCell ref="DCI159:DCN159"/>
    <mergeCell ref="DCO159:DCT159"/>
    <mergeCell ref="DCU159:DCZ159"/>
    <mergeCell ref="DDA159:DDF159"/>
    <mergeCell ref="DDG159:DDL159"/>
    <mergeCell ref="DJA159:DJF159"/>
    <mergeCell ref="DJG159:DJL159"/>
    <mergeCell ref="DJM159:DJR159"/>
    <mergeCell ref="DJS159:DJX159"/>
    <mergeCell ref="DJY159:DKD159"/>
    <mergeCell ref="DKE159:DKJ159"/>
    <mergeCell ref="DHQ159:DHV159"/>
    <mergeCell ref="DHW159:DIB159"/>
    <mergeCell ref="DIC159:DIH159"/>
    <mergeCell ref="DII159:DIN159"/>
    <mergeCell ref="DIO159:DIT159"/>
    <mergeCell ref="DIU159:DIZ159"/>
    <mergeCell ref="DGG159:DGL159"/>
    <mergeCell ref="DGM159:DGR159"/>
    <mergeCell ref="DGS159:DGX159"/>
    <mergeCell ref="DGY159:DHD159"/>
    <mergeCell ref="DHE159:DHJ159"/>
    <mergeCell ref="DHK159:DHP159"/>
    <mergeCell ref="DNE159:DNJ159"/>
    <mergeCell ref="DNK159:DNP159"/>
    <mergeCell ref="DNQ159:DNV159"/>
    <mergeCell ref="DNW159:DOB159"/>
    <mergeCell ref="DOC159:DOH159"/>
    <mergeCell ref="DOI159:DON159"/>
    <mergeCell ref="DLU159:DLZ159"/>
    <mergeCell ref="DMA159:DMF159"/>
    <mergeCell ref="DMG159:DML159"/>
    <mergeCell ref="DMM159:DMR159"/>
    <mergeCell ref="DMS159:DMX159"/>
    <mergeCell ref="DMY159:DND159"/>
    <mergeCell ref="DKK159:DKP159"/>
    <mergeCell ref="DKQ159:DKV159"/>
    <mergeCell ref="DKW159:DLB159"/>
    <mergeCell ref="DLC159:DLH159"/>
    <mergeCell ref="DLI159:DLN159"/>
    <mergeCell ref="DLO159:DLT159"/>
    <mergeCell ref="DRI159:DRN159"/>
    <mergeCell ref="DRO159:DRT159"/>
    <mergeCell ref="DRU159:DRZ159"/>
    <mergeCell ref="DSA159:DSF159"/>
    <mergeCell ref="DSG159:DSL159"/>
    <mergeCell ref="DSM159:DSR159"/>
    <mergeCell ref="DPY159:DQD159"/>
    <mergeCell ref="DQE159:DQJ159"/>
    <mergeCell ref="DQK159:DQP159"/>
    <mergeCell ref="DQQ159:DQV159"/>
    <mergeCell ref="DQW159:DRB159"/>
    <mergeCell ref="DRC159:DRH159"/>
    <mergeCell ref="DOO159:DOT159"/>
    <mergeCell ref="DOU159:DOZ159"/>
    <mergeCell ref="DPA159:DPF159"/>
    <mergeCell ref="DPG159:DPL159"/>
    <mergeCell ref="DPM159:DPR159"/>
    <mergeCell ref="DPS159:DPX159"/>
    <mergeCell ref="DVM159:DVR159"/>
    <mergeCell ref="DVS159:DVX159"/>
    <mergeCell ref="DVY159:DWD159"/>
    <mergeCell ref="DWE159:DWJ159"/>
    <mergeCell ref="DWK159:DWP159"/>
    <mergeCell ref="DWQ159:DWV159"/>
    <mergeCell ref="DUC159:DUH159"/>
    <mergeCell ref="DUI159:DUN159"/>
    <mergeCell ref="DUO159:DUT159"/>
    <mergeCell ref="DUU159:DUZ159"/>
    <mergeCell ref="DVA159:DVF159"/>
    <mergeCell ref="DVG159:DVL159"/>
    <mergeCell ref="DSS159:DSX159"/>
    <mergeCell ref="DSY159:DTD159"/>
    <mergeCell ref="DTE159:DTJ159"/>
    <mergeCell ref="DTK159:DTP159"/>
    <mergeCell ref="DTQ159:DTV159"/>
    <mergeCell ref="DTW159:DUB159"/>
    <mergeCell ref="DZQ159:DZV159"/>
    <mergeCell ref="DZW159:EAB159"/>
    <mergeCell ref="EAC159:EAH159"/>
    <mergeCell ref="EAI159:EAN159"/>
    <mergeCell ref="EAO159:EAT159"/>
    <mergeCell ref="EAU159:EAZ159"/>
    <mergeCell ref="DYG159:DYL159"/>
    <mergeCell ref="DYM159:DYR159"/>
    <mergeCell ref="DYS159:DYX159"/>
    <mergeCell ref="DYY159:DZD159"/>
    <mergeCell ref="DZE159:DZJ159"/>
    <mergeCell ref="DZK159:DZP159"/>
    <mergeCell ref="DWW159:DXB159"/>
    <mergeCell ref="DXC159:DXH159"/>
    <mergeCell ref="DXI159:DXN159"/>
    <mergeCell ref="DXO159:DXT159"/>
    <mergeCell ref="DXU159:DXZ159"/>
    <mergeCell ref="DYA159:DYF159"/>
    <mergeCell ref="EDU159:EDZ159"/>
    <mergeCell ref="EEA159:EEF159"/>
    <mergeCell ref="EEG159:EEL159"/>
    <mergeCell ref="EEM159:EER159"/>
    <mergeCell ref="EES159:EEX159"/>
    <mergeCell ref="EEY159:EFD159"/>
    <mergeCell ref="ECK159:ECP159"/>
    <mergeCell ref="ECQ159:ECV159"/>
    <mergeCell ref="ECW159:EDB159"/>
    <mergeCell ref="EDC159:EDH159"/>
    <mergeCell ref="EDI159:EDN159"/>
    <mergeCell ref="EDO159:EDT159"/>
    <mergeCell ref="EBA159:EBF159"/>
    <mergeCell ref="EBG159:EBL159"/>
    <mergeCell ref="EBM159:EBR159"/>
    <mergeCell ref="EBS159:EBX159"/>
    <mergeCell ref="EBY159:ECD159"/>
    <mergeCell ref="ECE159:ECJ159"/>
    <mergeCell ref="EHY159:EID159"/>
    <mergeCell ref="EIE159:EIJ159"/>
    <mergeCell ref="EIK159:EIP159"/>
    <mergeCell ref="EIQ159:EIV159"/>
    <mergeCell ref="EIW159:EJB159"/>
    <mergeCell ref="EJC159:EJH159"/>
    <mergeCell ref="EGO159:EGT159"/>
    <mergeCell ref="EGU159:EGZ159"/>
    <mergeCell ref="EHA159:EHF159"/>
    <mergeCell ref="EHG159:EHL159"/>
    <mergeCell ref="EHM159:EHR159"/>
    <mergeCell ref="EHS159:EHX159"/>
    <mergeCell ref="EFE159:EFJ159"/>
    <mergeCell ref="EFK159:EFP159"/>
    <mergeCell ref="EFQ159:EFV159"/>
    <mergeCell ref="EFW159:EGB159"/>
    <mergeCell ref="EGC159:EGH159"/>
    <mergeCell ref="EGI159:EGN159"/>
    <mergeCell ref="EMC159:EMH159"/>
    <mergeCell ref="EMI159:EMN159"/>
    <mergeCell ref="EMO159:EMT159"/>
    <mergeCell ref="EMU159:EMZ159"/>
    <mergeCell ref="ENA159:ENF159"/>
    <mergeCell ref="ENG159:ENL159"/>
    <mergeCell ref="EKS159:EKX159"/>
    <mergeCell ref="EKY159:ELD159"/>
    <mergeCell ref="ELE159:ELJ159"/>
    <mergeCell ref="ELK159:ELP159"/>
    <mergeCell ref="ELQ159:ELV159"/>
    <mergeCell ref="ELW159:EMB159"/>
    <mergeCell ref="EJI159:EJN159"/>
    <mergeCell ref="EJO159:EJT159"/>
    <mergeCell ref="EJU159:EJZ159"/>
    <mergeCell ref="EKA159:EKF159"/>
    <mergeCell ref="EKG159:EKL159"/>
    <mergeCell ref="EKM159:EKR159"/>
    <mergeCell ref="EQG159:EQL159"/>
    <mergeCell ref="EQM159:EQR159"/>
    <mergeCell ref="EQS159:EQX159"/>
    <mergeCell ref="EQY159:ERD159"/>
    <mergeCell ref="ERE159:ERJ159"/>
    <mergeCell ref="ERK159:ERP159"/>
    <mergeCell ref="EOW159:EPB159"/>
    <mergeCell ref="EPC159:EPH159"/>
    <mergeCell ref="EPI159:EPN159"/>
    <mergeCell ref="EPO159:EPT159"/>
    <mergeCell ref="EPU159:EPZ159"/>
    <mergeCell ref="EQA159:EQF159"/>
    <mergeCell ref="ENM159:ENR159"/>
    <mergeCell ref="ENS159:ENX159"/>
    <mergeCell ref="ENY159:EOD159"/>
    <mergeCell ref="EOE159:EOJ159"/>
    <mergeCell ref="EOK159:EOP159"/>
    <mergeCell ref="EOQ159:EOV159"/>
    <mergeCell ref="EUK159:EUP159"/>
    <mergeCell ref="EUQ159:EUV159"/>
    <mergeCell ref="EUW159:EVB159"/>
    <mergeCell ref="EVC159:EVH159"/>
    <mergeCell ref="EVI159:EVN159"/>
    <mergeCell ref="EVO159:EVT159"/>
    <mergeCell ref="ETA159:ETF159"/>
    <mergeCell ref="ETG159:ETL159"/>
    <mergeCell ref="ETM159:ETR159"/>
    <mergeCell ref="ETS159:ETX159"/>
    <mergeCell ref="ETY159:EUD159"/>
    <mergeCell ref="EUE159:EUJ159"/>
    <mergeCell ref="ERQ159:ERV159"/>
    <mergeCell ref="ERW159:ESB159"/>
    <mergeCell ref="ESC159:ESH159"/>
    <mergeCell ref="ESI159:ESN159"/>
    <mergeCell ref="ESO159:EST159"/>
    <mergeCell ref="ESU159:ESZ159"/>
    <mergeCell ref="EYO159:EYT159"/>
    <mergeCell ref="EYU159:EYZ159"/>
    <mergeCell ref="EZA159:EZF159"/>
    <mergeCell ref="EZG159:EZL159"/>
    <mergeCell ref="EZM159:EZR159"/>
    <mergeCell ref="EZS159:EZX159"/>
    <mergeCell ref="EXE159:EXJ159"/>
    <mergeCell ref="EXK159:EXP159"/>
    <mergeCell ref="EXQ159:EXV159"/>
    <mergeCell ref="EXW159:EYB159"/>
    <mergeCell ref="EYC159:EYH159"/>
    <mergeCell ref="EYI159:EYN159"/>
    <mergeCell ref="EVU159:EVZ159"/>
    <mergeCell ref="EWA159:EWF159"/>
    <mergeCell ref="EWG159:EWL159"/>
    <mergeCell ref="EWM159:EWR159"/>
    <mergeCell ref="EWS159:EWX159"/>
    <mergeCell ref="EWY159:EXD159"/>
    <mergeCell ref="FCS159:FCX159"/>
    <mergeCell ref="FCY159:FDD159"/>
    <mergeCell ref="FDE159:FDJ159"/>
    <mergeCell ref="FDK159:FDP159"/>
    <mergeCell ref="FDQ159:FDV159"/>
    <mergeCell ref="FDW159:FEB159"/>
    <mergeCell ref="FBI159:FBN159"/>
    <mergeCell ref="FBO159:FBT159"/>
    <mergeCell ref="FBU159:FBZ159"/>
    <mergeCell ref="FCA159:FCF159"/>
    <mergeCell ref="FCG159:FCL159"/>
    <mergeCell ref="FCM159:FCR159"/>
    <mergeCell ref="EZY159:FAD159"/>
    <mergeCell ref="FAE159:FAJ159"/>
    <mergeCell ref="FAK159:FAP159"/>
    <mergeCell ref="FAQ159:FAV159"/>
    <mergeCell ref="FAW159:FBB159"/>
    <mergeCell ref="FBC159:FBH159"/>
    <mergeCell ref="FGW159:FHB159"/>
    <mergeCell ref="FHC159:FHH159"/>
    <mergeCell ref="FHI159:FHN159"/>
    <mergeCell ref="FHO159:FHT159"/>
    <mergeCell ref="FHU159:FHZ159"/>
    <mergeCell ref="FIA159:FIF159"/>
    <mergeCell ref="FFM159:FFR159"/>
    <mergeCell ref="FFS159:FFX159"/>
    <mergeCell ref="FFY159:FGD159"/>
    <mergeCell ref="FGE159:FGJ159"/>
    <mergeCell ref="FGK159:FGP159"/>
    <mergeCell ref="FGQ159:FGV159"/>
    <mergeCell ref="FEC159:FEH159"/>
    <mergeCell ref="FEI159:FEN159"/>
    <mergeCell ref="FEO159:FET159"/>
    <mergeCell ref="FEU159:FEZ159"/>
    <mergeCell ref="FFA159:FFF159"/>
    <mergeCell ref="FFG159:FFL159"/>
    <mergeCell ref="FLA159:FLF159"/>
    <mergeCell ref="FLG159:FLL159"/>
    <mergeCell ref="FLM159:FLR159"/>
    <mergeCell ref="FLS159:FLX159"/>
    <mergeCell ref="FLY159:FMD159"/>
    <mergeCell ref="FME159:FMJ159"/>
    <mergeCell ref="FJQ159:FJV159"/>
    <mergeCell ref="FJW159:FKB159"/>
    <mergeCell ref="FKC159:FKH159"/>
    <mergeCell ref="FKI159:FKN159"/>
    <mergeCell ref="FKO159:FKT159"/>
    <mergeCell ref="FKU159:FKZ159"/>
    <mergeCell ref="FIG159:FIL159"/>
    <mergeCell ref="FIM159:FIR159"/>
    <mergeCell ref="FIS159:FIX159"/>
    <mergeCell ref="FIY159:FJD159"/>
    <mergeCell ref="FJE159:FJJ159"/>
    <mergeCell ref="FJK159:FJP159"/>
    <mergeCell ref="FPE159:FPJ159"/>
    <mergeCell ref="FPK159:FPP159"/>
    <mergeCell ref="FPQ159:FPV159"/>
    <mergeCell ref="FPW159:FQB159"/>
    <mergeCell ref="FQC159:FQH159"/>
    <mergeCell ref="FQI159:FQN159"/>
    <mergeCell ref="FNU159:FNZ159"/>
    <mergeCell ref="FOA159:FOF159"/>
    <mergeCell ref="FOG159:FOL159"/>
    <mergeCell ref="FOM159:FOR159"/>
    <mergeCell ref="FOS159:FOX159"/>
    <mergeCell ref="FOY159:FPD159"/>
    <mergeCell ref="FMK159:FMP159"/>
    <mergeCell ref="FMQ159:FMV159"/>
    <mergeCell ref="FMW159:FNB159"/>
    <mergeCell ref="FNC159:FNH159"/>
    <mergeCell ref="FNI159:FNN159"/>
    <mergeCell ref="FNO159:FNT159"/>
    <mergeCell ref="FTI159:FTN159"/>
    <mergeCell ref="FTO159:FTT159"/>
    <mergeCell ref="FTU159:FTZ159"/>
    <mergeCell ref="FUA159:FUF159"/>
    <mergeCell ref="FUG159:FUL159"/>
    <mergeCell ref="FUM159:FUR159"/>
    <mergeCell ref="FRY159:FSD159"/>
    <mergeCell ref="FSE159:FSJ159"/>
    <mergeCell ref="FSK159:FSP159"/>
    <mergeCell ref="FSQ159:FSV159"/>
    <mergeCell ref="FSW159:FTB159"/>
    <mergeCell ref="FTC159:FTH159"/>
    <mergeCell ref="FQO159:FQT159"/>
    <mergeCell ref="FQU159:FQZ159"/>
    <mergeCell ref="FRA159:FRF159"/>
    <mergeCell ref="FRG159:FRL159"/>
    <mergeCell ref="FRM159:FRR159"/>
    <mergeCell ref="FRS159:FRX159"/>
    <mergeCell ref="FXM159:FXR159"/>
    <mergeCell ref="FXS159:FXX159"/>
    <mergeCell ref="FXY159:FYD159"/>
    <mergeCell ref="FYE159:FYJ159"/>
    <mergeCell ref="FYK159:FYP159"/>
    <mergeCell ref="FYQ159:FYV159"/>
    <mergeCell ref="FWC159:FWH159"/>
    <mergeCell ref="FWI159:FWN159"/>
    <mergeCell ref="FWO159:FWT159"/>
    <mergeCell ref="FWU159:FWZ159"/>
    <mergeCell ref="FXA159:FXF159"/>
    <mergeCell ref="FXG159:FXL159"/>
    <mergeCell ref="FUS159:FUX159"/>
    <mergeCell ref="FUY159:FVD159"/>
    <mergeCell ref="FVE159:FVJ159"/>
    <mergeCell ref="FVK159:FVP159"/>
    <mergeCell ref="FVQ159:FVV159"/>
    <mergeCell ref="FVW159:FWB159"/>
    <mergeCell ref="GBQ159:GBV159"/>
    <mergeCell ref="GBW159:GCB159"/>
    <mergeCell ref="GCC159:GCH159"/>
    <mergeCell ref="GCI159:GCN159"/>
    <mergeCell ref="GCO159:GCT159"/>
    <mergeCell ref="GCU159:GCZ159"/>
    <mergeCell ref="GAG159:GAL159"/>
    <mergeCell ref="GAM159:GAR159"/>
    <mergeCell ref="GAS159:GAX159"/>
    <mergeCell ref="GAY159:GBD159"/>
    <mergeCell ref="GBE159:GBJ159"/>
    <mergeCell ref="GBK159:GBP159"/>
    <mergeCell ref="FYW159:FZB159"/>
    <mergeCell ref="FZC159:FZH159"/>
    <mergeCell ref="FZI159:FZN159"/>
    <mergeCell ref="FZO159:FZT159"/>
    <mergeCell ref="FZU159:FZZ159"/>
    <mergeCell ref="GAA159:GAF159"/>
    <mergeCell ref="GFU159:GFZ159"/>
    <mergeCell ref="GGA159:GGF159"/>
    <mergeCell ref="GGG159:GGL159"/>
    <mergeCell ref="GGM159:GGR159"/>
    <mergeCell ref="GGS159:GGX159"/>
    <mergeCell ref="GGY159:GHD159"/>
    <mergeCell ref="GEK159:GEP159"/>
    <mergeCell ref="GEQ159:GEV159"/>
    <mergeCell ref="GEW159:GFB159"/>
    <mergeCell ref="GFC159:GFH159"/>
    <mergeCell ref="GFI159:GFN159"/>
    <mergeCell ref="GFO159:GFT159"/>
    <mergeCell ref="GDA159:GDF159"/>
    <mergeCell ref="GDG159:GDL159"/>
    <mergeCell ref="GDM159:GDR159"/>
    <mergeCell ref="GDS159:GDX159"/>
    <mergeCell ref="GDY159:GED159"/>
    <mergeCell ref="GEE159:GEJ159"/>
    <mergeCell ref="GJY159:GKD159"/>
    <mergeCell ref="GKE159:GKJ159"/>
    <mergeCell ref="GKK159:GKP159"/>
    <mergeCell ref="GKQ159:GKV159"/>
    <mergeCell ref="GKW159:GLB159"/>
    <mergeCell ref="GLC159:GLH159"/>
    <mergeCell ref="GIO159:GIT159"/>
    <mergeCell ref="GIU159:GIZ159"/>
    <mergeCell ref="GJA159:GJF159"/>
    <mergeCell ref="GJG159:GJL159"/>
    <mergeCell ref="GJM159:GJR159"/>
    <mergeCell ref="GJS159:GJX159"/>
    <mergeCell ref="GHE159:GHJ159"/>
    <mergeCell ref="GHK159:GHP159"/>
    <mergeCell ref="GHQ159:GHV159"/>
    <mergeCell ref="GHW159:GIB159"/>
    <mergeCell ref="GIC159:GIH159"/>
    <mergeCell ref="GII159:GIN159"/>
    <mergeCell ref="GOC159:GOH159"/>
    <mergeCell ref="GOI159:GON159"/>
    <mergeCell ref="GOO159:GOT159"/>
    <mergeCell ref="GOU159:GOZ159"/>
    <mergeCell ref="GPA159:GPF159"/>
    <mergeCell ref="GPG159:GPL159"/>
    <mergeCell ref="GMS159:GMX159"/>
    <mergeCell ref="GMY159:GND159"/>
    <mergeCell ref="GNE159:GNJ159"/>
    <mergeCell ref="GNK159:GNP159"/>
    <mergeCell ref="GNQ159:GNV159"/>
    <mergeCell ref="GNW159:GOB159"/>
    <mergeCell ref="GLI159:GLN159"/>
    <mergeCell ref="GLO159:GLT159"/>
    <mergeCell ref="GLU159:GLZ159"/>
    <mergeCell ref="GMA159:GMF159"/>
    <mergeCell ref="GMG159:GML159"/>
    <mergeCell ref="GMM159:GMR159"/>
    <mergeCell ref="GSG159:GSL159"/>
    <mergeCell ref="GSM159:GSR159"/>
    <mergeCell ref="GSS159:GSX159"/>
    <mergeCell ref="GSY159:GTD159"/>
    <mergeCell ref="GTE159:GTJ159"/>
    <mergeCell ref="GTK159:GTP159"/>
    <mergeCell ref="GQW159:GRB159"/>
    <mergeCell ref="GRC159:GRH159"/>
    <mergeCell ref="GRI159:GRN159"/>
    <mergeCell ref="GRO159:GRT159"/>
    <mergeCell ref="GRU159:GRZ159"/>
    <mergeCell ref="GSA159:GSF159"/>
    <mergeCell ref="GPM159:GPR159"/>
    <mergeCell ref="GPS159:GPX159"/>
    <mergeCell ref="GPY159:GQD159"/>
    <mergeCell ref="GQE159:GQJ159"/>
    <mergeCell ref="GQK159:GQP159"/>
    <mergeCell ref="GQQ159:GQV159"/>
    <mergeCell ref="GWK159:GWP159"/>
    <mergeCell ref="GWQ159:GWV159"/>
    <mergeCell ref="GWW159:GXB159"/>
    <mergeCell ref="GXC159:GXH159"/>
    <mergeCell ref="GXI159:GXN159"/>
    <mergeCell ref="GXO159:GXT159"/>
    <mergeCell ref="GVA159:GVF159"/>
    <mergeCell ref="GVG159:GVL159"/>
    <mergeCell ref="GVM159:GVR159"/>
    <mergeCell ref="GVS159:GVX159"/>
    <mergeCell ref="GVY159:GWD159"/>
    <mergeCell ref="GWE159:GWJ159"/>
    <mergeCell ref="GTQ159:GTV159"/>
    <mergeCell ref="GTW159:GUB159"/>
    <mergeCell ref="GUC159:GUH159"/>
    <mergeCell ref="GUI159:GUN159"/>
    <mergeCell ref="GUO159:GUT159"/>
    <mergeCell ref="GUU159:GUZ159"/>
    <mergeCell ref="HAO159:HAT159"/>
    <mergeCell ref="HAU159:HAZ159"/>
    <mergeCell ref="HBA159:HBF159"/>
    <mergeCell ref="HBG159:HBL159"/>
    <mergeCell ref="HBM159:HBR159"/>
    <mergeCell ref="HBS159:HBX159"/>
    <mergeCell ref="GZE159:GZJ159"/>
    <mergeCell ref="GZK159:GZP159"/>
    <mergeCell ref="GZQ159:GZV159"/>
    <mergeCell ref="GZW159:HAB159"/>
    <mergeCell ref="HAC159:HAH159"/>
    <mergeCell ref="HAI159:HAN159"/>
    <mergeCell ref="GXU159:GXZ159"/>
    <mergeCell ref="GYA159:GYF159"/>
    <mergeCell ref="GYG159:GYL159"/>
    <mergeCell ref="GYM159:GYR159"/>
    <mergeCell ref="GYS159:GYX159"/>
    <mergeCell ref="GYY159:GZD159"/>
    <mergeCell ref="HES159:HEX159"/>
    <mergeCell ref="HEY159:HFD159"/>
    <mergeCell ref="HFE159:HFJ159"/>
    <mergeCell ref="HFK159:HFP159"/>
    <mergeCell ref="HFQ159:HFV159"/>
    <mergeCell ref="HFW159:HGB159"/>
    <mergeCell ref="HDI159:HDN159"/>
    <mergeCell ref="HDO159:HDT159"/>
    <mergeCell ref="HDU159:HDZ159"/>
    <mergeCell ref="HEA159:HEF159"/>
    <mergeCell ref="HEG159:HEL159"/>
    <mergeCell ref="HEM159:HER159"/>
    <mergeCell ref="HBY159:HCD159"/>
    <mergeCell ref="HCE159:HCJ159"/>
    <mergeCell ref="HCK159:HCP159"/>
    <mergeCell ref="HCQ159:HCV159"/>
    <mergeCell ref="HCW159:HDB159"/>
    <mergeCell ref="HDC159:HDH159"/>
    <mergeCell ref="HIW159:HJB159"/>
    <mergeCell ref="HJC159:HJH159"/>
    <mergeCell ref="HJI159:HJN159"/>
    <mergeCell ref="HJO159:HJT159"/>
    <mergeCell ref="HJU159:HJZ159"/>
    <mergeCell ref="HKA159:HKF159"/>
    <mergeCell ref="HHM159:HHR159"/>
    <mergeCell ref="HHS159:HHX159"/>
    <mergeCell ref="HHY159:HID159"/>
    <mergeCell ref="HIE159:HIJ159"/>
    <mergeCell ref="HIK159:HIP159"/>
    <mergeCell ref="HIQ159:HIV159"/>
    <mergeCell ref="HGC159:HGH159"/>
    <mergeCell ref="HGI159:HGN159"/>
    <mergeCell ref="HGO159:HGT159"/>
    <mergeCell ref="HGU159:HGZ159"/>
    <mergeCell ref="HHA159:HHF159"/>
    <mergeCell ref="HHG159:HHL159"/>
    <mergeCell ref="HNA159:HNF159"/>
    <mergeCell ref="HNG159:HNL159"/>
    <mergeCell ref="HNM159:HNR159"/>
    <mergeCell ref="HNS159:HNX159"/>
    <mergeCell ref="HNY159:HOD159"/>
    <mergeCell ref="HOE159:HOJ159"/>
    <mergeCell ref="HLQ159:HLV159"/>
    <mergeCell ref="HLW159:HMB159"/>
    <mergeCell ref="HMC159:HMH159"/>
    <mergeCell ref="HMI159:HMN159"/>
    <mergeCell ref="HMO159:HMT159"/>
    <mergeCell ref="HMU159:HMZ159"/>
    <mergeCell ref="HKG159:HKL159"/>
    <mergeCell ref="HKM159:HKR159"/>
    <mergeCell ref="HKS159:HKX159"/>
    <mergeCell ref="HKY159:HLD159"/>
    <mergeCell ref="HLE159:HLJ159"/>
    <mergeCell ref="HLK159:HLP159"/>
    <mergeCell ref="HRE159:HRJ159"/>
    <mergeCell ref="HRK159:HRP159"/>
    <mergeCell ref="HRQ159:HRV159"/>
    <mergeCell ref="HRW159:HSB159"/>
    <mergeCell ref="HSC159:HSH159"/>
    <mergeCell ref="HSI159:HSN159"/>
    <mergeCell ref="HPU159:HPZ159"/>
    <mergeCell ref="HQA159:HQF159"/>
    <mergeCell ref="HQG159:HQL159"/>
    <mergeCell ref="HQM159:HQR159"/>
    <mergeCell ref="HQS159:HQX159"/>
    <mergeCell ref="HQY159:HRD159"/>
    <mergeCell ref="HOK159:HOP159"/>
    <mergeCell ref="HOQ159:HOV159"/>
    <mergeCell ref="HOW159:HPB159"/>
    <mergeCell ref="HPC159:HPH159"/>
    <mergeCell ref="HPI159:HPN159"/>
    <mergeCell ref="HPO159:HPT159"/>
    <mergeCell ref="HVI159:HVN159"/>
    <mergeCell ref="HVO159:HVT159"/>
    <mergeCell ref="HVU159:HVZ159"/>
    <mergeCell ref="HWA159:HWF159"/>
    <mergeCell ref="HWG159:HWL159"/>
    <mergeCell ref="HWM159:HWR159"/>
    <mergeCell ref="HTY159:HUD159"/>
    <mergeCell ref="HUE159:HUJ159"/>
    <mergeCell ref="HUK159:HUP159"/>
    <mergeCell ref="HUQ159:HUV159"/>
    <mergeCell ref="HUW159:HVB159"/>
    <mergeCell ref="HVC159:HVH159"/>
    <mergeCell ref="HSO159:HST159"/>
    <mergeCell ref="HSU159:HSZ159"/>
    <mergeCell ref="HTA159:HTF159"/>
    <mergeCell ref="HTG159:HTL159"/>
    <mergeCell ref="HTM159:HTR159"/>
    <mergeCell ref="HTS159:HTX159"/>
    <mergeCell ref="HZM159:HZR159"/>
    <mergeCell ref="HZS159:HZX159"/>
    <mergeCell ref="HZY159:IAD159"/>
    <mergeCell ref="IAE159:IAJ159"/>
    <mergeCell ref="IAK159:IAP159"/>
    <mergeCell ref="IAQ159:IAV159"/>
    <mergeCell ref="HYC159:HYH159"/>
    <mergeCell ref="HYI159:HYN159"/>
    <mergeCell ref="HYO159:HYT159"/>
    <mergeCell ref="HYU159:HYZ159"/>
    <mergeCell ref="HZA159:HZF159"/>
    <mergeCell ref="HZG159:HZL159"/>
    <mergeCell ref="HWS159:HWX159"/>
    <mergeCell ref="HWY159:HXD159"/>
    <mergeCell ref="HXE159:HXJ159"/>
    <mergeCell ref="HXK159:HXP159"/>
    <mergeCell ref="HXQ159:HXV159"/>
    <mergeCell ref="HXW159:HYB159"/>
    <mergeCell ref="IDQ159:IDV159"/>
    <mergeCell ref="IDW159:IEB159"/>
    <mergeCell ref="IEC159:IEH159"/>
    <mergeCell ref="IEI159:IEN159"/>
    <mergeCell ref="IEO159:IET159"/>
    <mergeCell ref="IEU159:IEZ159"/>
    <mergeCell ref="ICG159:ICL159"/>
    <mergeCell ref="ICM159:ICR159"/>
    <mergeCell ref="ICS159:ICX159"/>
    <mergeCell ref="ICY159:IDD159"/>
    <mergeCell ref="IDE159:IDJ159"/>
    <mergeCell ref="IDK159:IDP159"/>
    <mergeCell ref="IAW159:IBB159"/>
    <mergeCell ref="IBC159:IBH159"/>
    <mergeCell ref="IBI159:IBN159"/>
    <mergeCell ref="IBO159:IBT159"/>
    <mergeCell ref="IBU159:IBZ159"/>
    <mergeCell ref="ICA159:ICF159"/>
    <mergeCell ref="IHU159:IHZ159"/>
    <mergeCell ref="IIA159:IIF159"/>
    <mergeCell ref="IIG159:IIL159"/>
    <mergeCell ref="IIM159:IIR159"/>
    <mergeCell ref="IIS159:IIX159"/>
    <mergeCell ref="IIY159:IJD159"/>
    <mergeCell ref="IGK159:IGP159"/>
    <mergeCell ref="IGQ159:IGV159"/>
    <mergeCell ref="IGW159:IHB159"/>
    <mergeCell ref="IHC159:IHH159"/>
    <mergeCell ref="IHI159:IHN159"/>
    <mergeCell ref="IHO159:IHT159"/>
    <mergeCell ref="IFA159:IFF159"/>
    <mergeCell ref="IFG159:IFL159"/>
    <mergeCell ref="IFM159:IFR159"/>
    <mergeCell ref="IFS159:IFX159"/>
    <mergeCell ref="IFY159:IGD159"/>
    <mergeCell ref="IGE159:IGJ159"/>
    <mergeCell ref="ILY159:IMD159"/>
    <mergeCell ref="IME159:IMJ159"/>
    <mergeCell ref="IMK159:IMP159"/>
    <mergeCell ref="IMQ159:IMV159"/>
    <mergeCell ref="IMW159:INB159"/>
    <mergeCell ref="INC159:INH159"/>
    <mergeCell ref="IKO159:IKT159"/>
    <mergeCell ref="IKU159:IKZ159"/>
    <mergeCell ref="ILA159:ILF159"/>
    <mergeCell ref="ILG159:ILL159"/>
    <mergeCell ref="ILM159:ILR159"/>
    <mergeCell ref="ILS159:ILX159"/>
    <mergeCell ref="IJE159:IJJ159"/>
    <mergeCell ref="IJK159:IJP159"/>
    <mergeCell ref="IJQ159:IJV159"/>
    <mergeCell ref="IJW159:IKB159"/>
    <mergeCell ref="IKC159:IKH159"/>
    <mergeCell ref="IKI159:IKN159"/>
    <mergeCell ref="IQC159:IQH159"/>
    <mergeCell ref="IQI159:IQN159"/>
    <mergeCell ref="IQO159:IQT159"/>
    <mergeCell ref="IQU159:IQZ159"/>
    <mergeCell ref="IRA159:IRF159"/>
    <mergeCell ref="IRG159:IRL159"/>
    <mergeCell ref="IOS159:IOX159"/>
    <mergeCell ref="IOY159:IPD159"/>
    <mergeCell ref="IPE159:IPJ159"/>
    <mergeCell ref="IPK159:IPP159"/>
    <mergeCell ref="IPQ159:IPV159"/>
    <mergeCell ref="IPW159:IQB159"/>
    <mergeCell ref="INI159:INN159"/>
    <mergeCell ref="INO159:INT159"/>
    <mergeCell ref="INU159:INZ159"/>
    <mergeCell ref="IOA159:IOF159"/>
    <mergeCell ref="IOG159:IOL159"/>
    <mergeCell ref="IOM159:IOR159"/>
    <mergeCell ref="IUG159:IUL159"/>
    <mergeCell ref="IUM159:IUR159"/>
    <mergeCell ref="IUS159:IUX159"/>
    <mergeCell ref="IUY159:IVD159"/>
    <mergeCell ref="IVE159:IVJ159"/>
    <mergeCell ref="IVK159:IVP159"/>
    <mergeCell ref="ISW159:ITB159"/>
    <mergeCell ref="ITC159:ITH159"/>
    <mergeCell ref="ITI159:ITN159"/>
    <mergeCell ref="ITO159:ITT159"/>
    <mergeCell ref="ITU159:ITZ159"/>
    <mergeCell ref="IUA159:IUF159"/>
    <mergeCell ref="IRM159:IRR159"/>
    <mergeCell ref="IRS159:IRX159"/>
    <mergeCell ref="IRY159:ISD159"/>
    <mergeCell ref="ISE159:ISJ159"/>
    <mergeCell ref="ISK159:ISP159"/>
    <mergeCell ref="ISQ159:ISV159"/>
    <mergeCell ref="IYK159:IYP159"/>
    <mergeCell ref="IYQ159:IYV159"/>
    <mergeCell ref="IYW159:IZB159"/>
    <mergeCell ref="IZC159:IZH159"/>
    <mergeCell ref="IZI159:IZN159"/>
    <mergeCell ref="IZO159:IZT159"/>
    <mergeCell ref="IXA159:IXF159"/>
    <mergeCell ref="IXG159:IXL159"/>
    <mergeCell ref="IXM159:IXR159"/>
    <mergeCell ref="IXS159:IXX159"/>
    <mergeCell ref="IXY159:IYD159"/>
    <mergeCell ref="IYE159:IYJ159"/>
    <mergeCell ref="IVQ159:IVV159"/>
    <mergeCell ref="IVW159:IWB159"/>
    <mergeCell ref="IWC159:IWH159"/>
    <mergeCell ref="IWI159:IWN159"/>
    <mergeCell ref="IWO159:IWT159"/>
    <mergeCell ref="IWU159:IWZ159"/>
    <mergeCell ref="JCO159:JCT159"/>
    <mergeCell ref="JCU159:JCZ159"/>
    <mergeCell ref="JDA159:JDF159"/>
    <mergeCell ref="JDG159:JDL159"/>
    <mergeCell ref="JDM159:JDR159"/>
    <mergeCell ref="JDS159:JDX159"/>
    <mergeCell ref="JBE159:JBJ159"/>
    <mergeCell ref="JBK159:JBP159"/>
    <mergeCell ref="JBQ159:JBV159"/>
    <mergeCell ref="JBW159:JCB159"/>
    <mergeCell ref="JCC159:JCH159"/>
    <mergeCell ref="JCI159:JCN159"/>
    <mergeCell ref="IZU159:IZZ159"/>
    <mergeCell ref="JAA159:JAF159"/>
    <mergeCell ref="JAG159:JAL159"/>
    <mergeCell ref="JAM159:JAR159"/>
    <mergeCell ref="JAS159:JAX159"/>
    <mergeCell ref="JAY159:JBD159"/>
    <mergeCell ref="JGS159:JGX159"/>
    <mergeCell ref="JGY159:JHD159"/>
    <mergeCell ref="JHE159:JHJ159"/>
    <mergeCell ref="JHK159:JHP159"/>
    <mergeCell ref="JHQ159:JHV159"/>
    <mergeCell ref="JHW159:JIB159"/>
    <mergeCell ref="JFI159:JFN159"/>
    <mergeCell ref="JFO159:JFT159"/>
    <mergeCell ref="JFU159:JFZ159"/>
    <mergeCell ref="JGA159:JGF159"/>
    <mergeCell ref="JGG159:JGL159"/>
    <mergeCell ref="JGM159:JGR159"/>
    <mergeCell ref="JDY159:JED159"/>
    <mergeCell ref="JEE159:JEJ159"/>
    <mergeCell ref="JEK159:JEP159"/>
    <mergeCell ref="JEQ159:JEV159"/>
    <mergeCell ref="JEW159:JFB159"/>
    <mergeCell ref="JFC159:JFH159"/>
    <mergeCell ref="JKW159:JLB159"/>
    <mergeCell ref="JLC159:JLH159"/>
    <mergeCell ref="JLI159:JLN159"/>
    <mergeCell ref="JLO159:JLT159"/>
    <mergeCell ref="JLU159:JLZ159"/>
    <mergeCell ref="JMA159:JMF159"/>
    <mergeCell ref="JJM159:JJR159"/>
    <mergeCell ref="JJS159:JJX159"/>
    <mergeCell ref="JJY159:JKD159"/>
    <mergeCell ref="JKE159:JKJ159"/>
    <mergeCell ref="JKK159:JKP159"/>
    <mergeCell ref="JKQ159:JKV159"/>
    <mergeCell ref="JIC159:JIH159"/>
    <mergeCell ref="JII159:JIN159"/>
    <mergeCell ref="JIO159:JIT159"/>
    <mergeCell ref="JIU159:JIZ159"/>
    <mergeCell ref="JJA159:JJF159"/>
    <mergeCell ref="JJG159:JJL159"/>
    <mergeCell ref="JPA159:JPF159"/>
    <mergeCell ref="JPG159:JPL159"/>
    <mergeCell ref="JPM159:JPR159"/>
    <mergeCell ref="JPS159:JPX159"/>
    <mergeCell ref="JPY159:JQD159"/>
    <mergeCell ref="JQE159:JQJ159"/>
    <mergeCell ref="JNQ159:JNV159"/>
    <mergeCell ref="JNW159:JOB159"/>
    <mergeCell ref="JOC159:JOH159"/>
    <mergeCell ref="JOI159:JON159"/>
    <mergeCell ref="JOO159:JOT159"/>
    <mergeCell ref="JOU159:JOZ159"/>
    <mergeCell ref="JMG159:JML159"/>
    <mergeCell ref="JMM159:JMR159"/>
    <mergeCell ref="JMS159:JMX159"/>
    <mergeCell ref="JMY159:JND159"/>
    <mergeCell ref="JNE159:JNJ159"/>
    <mergeCell ref="JNK159:JNP159"/>
    <mergeCell ref="JTE159:JTJ159"/>
    <mergeCell ref="JTK159:JTP159"/>
    <mergeCell ref="JTQ159:JTV159"/>
    <mergeCell ref="JTW159:JUB159"/>
    <mergeCell ref="JUC159:JUH159"/>
    <mergeCell ref="JUI159:JUN159"/>
    <mergeCell ref="JRU159:JRZ159"/>
    <mergeCell ref="JSA159:JSF159"/>
    <mergeCell ref="JSG159:JSL159"/>
    <mergeCell ref="JSM159:JSR159"/>
    <mergeCell ref="JSS159:JSX159"/>
    <mergeCell ref="JSY159:JTD159"/>
    <mergeCell ref="JQK159:JQP159"/>
    <mergeCell ref="JQQ159:JQV159"/>
    <mergeCell ref="JQW159:JRB159"/>
    <mergeCell ref="JRC159:JRH159"/>
    <mergeCell ref="JRI159:JRN159"/>
    <mergeCell ref="JRO159:JRT159"/>
    <mergeCell ref="JXI159:JXN159"/>
    <mergeCell ref="JXO159:JXT159"/>
    <mergeCell ref="JXU159:JXZ159"/>
    <mergeCell ref="JYA159:JYF159"/>
    <mergeCell ref="JYG159:JYL159"/>
    <mergeCell ref="JYM159:JYR159"/>
    <mergeCell ref="JVY159:JWD159"/>
    <mergeCell ref="JWE159:JWJ159"/>
    <mergeCell ref="JWK159:JWP159"/>
    <mergeCell ref="JWQ159:JWV159"/>
    <mergeCell ref="JWW159:JXB159"/>
    <mergeCell ref="JXC159:JXH159"/>
    <mergeCell ref="JUO159:JUT159"/>
    <mergeCell ref="JUU159:JUZ159"/>
    <mergeCell ref="JVA159:JVF159"/>
    <mergeCell ref="JVG159:JVL159"/>
    <mergeCell ref="JVM159:JVR159"/>
    <mergeCell ref="JVS159:JVX159"/>
    <mergeCell ref="KBM159:KBR159"/>
    <mergeCell ref="KBS159:KBX159"/>
    <mergeCell ref="KBY159:KCD159"/>
    <mergeCell ref="KCE159:KCJ159"/>
    <mergeCell ref="KCK159:KCP159"/>
    <mergeCell ref="KCQ159:KCV159"/>
    <mergeCell ref="KAC159:KAH159"/>
    <mergeCell ref="KAI159:KAN159"/>
    <mergeCell ref="KAO159:KAT159"/>
    <mergeCell ref="KAU159:KAZ159"/>
    <mergeCell ref="KBA159:KBF159"/>
    <mergeCell ref="KBG159:KBL159"/>
    <mergeCell ref="JYS159:JYX159"/>
    <mergeCell ref="JYY159:JZD159"/>
    <mergeCell ref="JZE159:JZJ159"/>
    <mergeCell ref="JZK159:JZP159"/>
    <mergeCell ref="JZQ159:JZV159"/>
    <mergeCell ref="JZW159:KAB159"/>
    <mergeCell ref="KFQ159:KFV159"/>
    <mergeCell ref="KFW159:KGB159"/>
    <mergeCell ref="KGC159:KGH159"/>
    <mergeCell ref="KGI159:KGN159"/>
    <mergeCell ref="KGO159:KGT159"/>
    <mergeCell ref="KGU159:KGZ159"/>
    <mergeCell ref="KEG159:KEL159"/>
    <mergeCell ref="KEM159:KER159"/>
    <mergeCell ref="KES159:KEX159"/>
    <mergeCell ref="KEY159:KFD159"/>
    <mergeCell ref="KFE159:KFJ159"/>
    <mergeCell ref="KFK159:KFP159"/>
    <mergeCell ref="KCW159:KDB159"/>
    <mergeCell ref="KDC159:KDH159"/>
    <mergeCell ref="KDI159:KDN159"/>
    <mergeCell ref="KDO159:KDT159"/>
    <mergeCell ref="KDU159:KDZ159"/>
    <mergeCell ref="KEA159:KEF159"/>
    <mergeCell ref="KJU159:KJZ159"/>
    <mergeCell ref="KKA159:KKF159"/>
    <mergeCell ref="KKG159:KKL159"/>
    <mergeCell ref="KKM159:KKR159"/>
    <mergeCell ref="KKS159:KKX159"/>
    <mergeCell ref="KKY159:KLD159"/>
    <mergeCell ref="KIK159:KIP159"/>
    <mergeCell ref="KIQ159:KIV159"/>
    <mergeCell ref="KIW159:KJB159"/>
    <mergeCell ref="KJC159:KJH159"/>
    <mergeCell ref="KJI159:KJN159"/>
    <mergeCell ref="KJO159:KJT159"/>
    <mergeCell ref="KHA159:KHF159"/>
    <mergeCell ref="KHG159:KHL159"/>
    <mergeCell ref="KHM159:KHR159"/>
    <mergeCell ref="KHS159:KHX159"/>
    <mergeCell ref="KHY159:KID159"/>
    <mergeCell ref="KIE159:KIJ159"/>
    <mergeCell ref="KNY159:KOD159"/>
    <mergeCell ref="KOE159:KOJ159"/>
    <mergeCell ref="KOK159:KOP159"/>
    <mergeCell ref="KOQ159:KOV159"/>
    <mergeCell ref="KOW159:KPB159"/>
    <mergeCell ref="KPC159:KPH159"/>
    <mergeCell ref="KMO159:KMT159"/>
    <mergeCell ref="KMU159:KMZ159"/>
    <mergeCell ref="KNA159:KNF159"/>
    <mergeCell ref="KNG159:KNL159"/>
    <mergeCell ref="KNM159:KNR159"/>
    <mergeCell ref="KNS159:KNX159"/>
    <mergeCell ref="KLE159:KLJ159"/>
    <mergeCell ref="KLK159:KLP159"/>
    <mergeCell ref="KLQ159:KLV159"/>
    <mergeCell ref="KLW159:KMB159"/>
    <mergeCell ref="KMC159:KMH159"/>
    <mergeCell ref="KMI159:KMN159"/>
    <mergeCell ref="KSC159:KSH159"/>
    <mergeCell ref="KSI159:KSN159"/>
    <mergeCell ref="KSO159:KST159"/>
    <mergeCell ref="KSU159:KSZ159"/>
    <mergeCell ref="KTA159:KTF159"/>
    <mergeCell ref="KTG159:KTL159"/>
    <mergeCell ref="KQS159:KQX159"/>
    <mergeCell ref="KQY159:KRD159"/>
    <mergeCell ref="KRE159:KRJ159"/>
    <mergeCell ref="KRK159:KRP159"/>
    <mergeCell ref="KRQ159:KRV159"/>
    <mergeCell ref="KRW159:KSB159"/>
    <mergeCell ref="KPI159:KPN159"/>
    <mergeCell ref="KPO159:KPT159"/>
    <mergeCell ref="KPU159:KPZ159"/>
    <mergeCell ref="KQA159:KQF159"/>
    <mergeCell ref="KQG159:KQL159"/>
    <mergeCell ref="KQM159:KQR159"/>
    <mergeCell ref="KWG159:KWL159"/>
    <mergeCell ref="KWM159:KWR159"/>
    <mergeCell ref="KWS159:KWX159"/>
    <mergeCell ref="KWY159:KXD159"/>
    <mergeCell ref="KXE159:KXJ159"/>
    <mergeCell ref="KXK159:KXP159"/>
    <mergeCell ref="KUW159:KVB159"/>
    <mergeCell ref="KVC159:KVH159"/>
    <mergeCell ref="KVI159:KVN159"/>
    <mergeCell ref="KVO159:KVT159"/>
    <mergeCell ref="KVU159:KVZ159"/>
    <mergeCell ref="KWA159:KWF159"/>
    <mergeCell ref="KTM159:KTR159"/>
    <mergeCell ref="KTS159:KTX159"/>
    <mergeCell ref="KTY159:KUD159"/>
    <mergeCell ref="KUE159:KUJ159"/>
    <mergeCell ref="KUK159:KUP159"/>
    <mergeCell ref="KUQ159:KUV159"/>
    <mergeCell ref="LAK159:LAP159"/>
    <mergeCell ref="LAQ159:LAV159"/>
    <mergeCell ref="LAW159:LBB159"/>
    <mergeCell ref="LBC159:LBH159"/>
    <mergeCell ref="LBI159:LBN159"/>
    <mergeCell ref="LBO159:LBT159"/>
    <mergeCell ref="KZA159:KZF159"/>
    <mergeCell ref="KZG159:KZL159"/>
    <mergeCell ref="KZM159:KZR159"/>
    <mergeCell ref="KZS159:KZX159"/>
    <mergeCell ref="KZY159:LAD159"/>
    <mergeCell ref="LAE159:LAJ159"/>
    <mergeCell ref="KXQ159:KXV159"/>
    <mergeCell ref="KXW159:KYB159"/>
    <mergeCell ref="KYC159:KYH159"/>
    <mergeCell ref="KYI159:KYN159"/>
    <mergeCell ref="KYO159:KYT159"/>
    <mergeCell ref="KYU159:KYZ159"/>
    <mergeCell ref="LEO159:LET159"/>
    <mergeCell ref="LEU159:LEZ159"/>
    <mergeCell ref="LFA159:LFF159"/>
    <mergeCell ref="LFG159:LFL159"/>
    <mergeCell ref="LFM159:LFR159"/>
    <mergeCell ref="LFS159:LFX159"/>
    <mergeCell ref="LDE159:LDJ159"/>
    <mergeCell ref="LDK159:LDP159"/>
    <mergeCell ref="LDQ159:LDV159"/>
    <mergeCell ref="LDW159:LEB159"/>
    <mergeCell ref="LEC159:LEH159"/>
    <mergeCell ref="LEI159:LEN159"/>
    <mergeCell ref="LBU159:LBZ159"/>
    <mergeCell ref="LCA159:LCF159"/>
    <mergeCell ref="LCG159:LCL159"/>
    <mergeCell ref="LCM159:LCR159"/>
    <mergeCell ref="LCS159:LCX159"/>
    <mergeCell ref="LCY159:LDD159"/>
    <mergeCell ref="LIS159:LIX159"/>
    <mergeCell ref="LIY159:LJD159"/>
    <mergeCell ref="LJE159:LJJ159"/>
    <mergeCell ref="LJK159:LJP159"/>
    <mergeCell ref="LJQ159:LJV159"/>
    <mergeCell ref="LJW159:LKB159"/>
    <mergeCell ref="LHI159:LHN159"/>
    <mergeCell ref="LHO159:LHT159"/>
    <mergeCell ref="LHU159:LHZ159"/>
    <mergeCell ref="LIA159:LIF159"/>
    <mergeCell ref="LIG159:LIL159"/>
    <mergeCell ref="LIM159:LIR159"/>
    <mergeCell ref="LFY159:LGD159"/>
    <mergeCell ref="LGE159:LGJ159"/>
    <mergeCell ref="LGK159:LGP159"/>
    <mergeCell ref="LGQ159:LGV159"/>
    <mergeCell ref="LGW159:LHB159"/>
    <mergeCell ref="LHC159:LHH159"/>
    <mergeCell ref="LMW159:LNB159"/>
    <mergeCell ref="LNC159:LNH159"/>
    <mergeCell ref="LNI159:LNN159"/>
    <mergeCell ref="LNO159:LNT159"/>
    <mergeCell ref="LNU159:LNZ159"/>
    <mergeCell ref="LOA159:LOF159"/>
    <mergeCell ref="LLM159:LLR159"/>
    <mergeCell ref="LLS159:LLX159"/>
    <mergeCell ref="LLY159:LMD159"/>
    <mergeCell ref="LME159:LMJ159"/>
    <mergeCell ref="LMK159:LMP159"/>
    <mergeCell ref="LMQ159:LMV159"/>
    <mergeCell ref="LKC159:LKH159"/>
    <mergeCell ref="LKI159:LKN159"/>
    <mergeCell ref="LKO159:LKT159"/>
    <mergeCell ref="LKU159:LKZ159"/>
    <mergeCell ref="LLA159:LLF159"/>
    <mergeCell ref="LLG159:LLL159"/>
    <mergeCell ref="LRA159:LRF159"/>
    <mergeCell ref="LRG159:LRL159"/>
    <mergeCell ref="LRM159:LRR159"/>
    <mergeCell ref="LRS159:LRX159"/>
    <mergeCell ref="LRY159:LSD159"/>
    <mergeCell ref="LSE159:LSJ159"/>
    <mergeCell ref="LPQ159:LPV159"/>
    <mergeCell ref="LPW159:LQB159"/>
    <mergeCell ref="LQC159:LQH159"/>
    <mergeCell ref="LQI159:LQN159"/>
    <mergeCell ref="LQO159:LQT159"/>
    <mergeCell ref="LQU159:LQZ159"/>
    <mergeCell ref="LOG159:LOL159"/>
    <mergeCell ref="LOM159:LOR159"/>
    <mergeCell ref="LOS159:LOX159"/>
    <mergeCell ref="LOY159:LPD159"/>
    <mergeCell ref="LPE159:LPJ159"/>
    <mergeCell ref="LPK159:LPP159"/>
    <mergeCell ref="LVE159:LVJ159"/>
    <mergeCell ref="LVK159:LVP159"/>
    <mergeCell ref="LVQ159:LVV159"/>
    <mergeCell ref="LVW159:LWB159"/>
    <mergeCell ref="LWC159:LWH159"/>
    <mergeCell ref="LWI159:LWN159"/>
    <mergeCell ref="LTU159:LTZ159"/>
    <mergeCell ref="LUA159:LUF159"/>
    <mergeCell ref="LUG159:LUL159"/>
    <mergeCell ref="LUM159:LUR159"/>
    <mergeCell ref="LUS159:LUX159"/>
    <mergeCell ref="LUY159:LVD159"/>
    <mergeCell ref="LSK159:LSP159"/>
    <mergeCell ref="LSQ159:LSV159"/>
    <mergeCell ref="LSW159:LTB159"/>
    <mergeCell ref="LTC159:LTH159"/>
    <mergeCell ref="LTI159:LTN159"/>
    <mergeCell ref="LTO159:LTT159"/>
    <mergeCell ref="LZI159:LZN159"/>
    <mergeCell ref="LZO159:LZT159"/>
    <mergeCell ref="LZU159:LZZ159"/>
    <mergeCell ref="MAA159:MAF159"/>
    <mergeCell ref="MAG159:MAL159"/>
    <mergeCell ref="MAM159:MAR159"/>
    <mergeCell ref="LXY159:LYD159"/>
    <mergeCell ref="LYE159:LYJ159"/>
    <mergeCell ref="LYK159:LYP159"/>
    <mergeCell ref="LYQ159:LYV159"/>
    <mergeCell ref="LYW159:LZB159"/>
    <mergeCell ref="LZC159:LZH159"/>
    <mergeCell ref="LWO159:LWT159"/>
    <mergeCell ref="LWU159:LWZ159"/>
    <mergeCell ref="LXA159:LXF159"/>
    <mergeCell ref="LXG159:LXL159"/>
    <mergeCell ref="LXM159:LXR159"/>
    <mergeCell ref="LXS159:LXX159"/>
    <mergeCell ref="MDM159:MDR159"/>
    <mergeCell ref="MDS159:MDX159"/>
    <mergeCell ref="MDY159:MED159"/>
    <mergeCell ref="MEE159:MEJ159"/>
    <mergeCell ref="MEK159:MEP159"/>
    <mergeCell ref="MEQ159:MEV159"/>
    <mergeCell ref="MCC159:MCH159"/>
    <mergeCell ref="MCI159:MCN159"/>
    <mergeCell ref="MCO159:MCT159"/>
    <mergeCell ref="MCU159:MCZ159"/>
    <mergeCell ref="MDA159:MDF159"/>
    <mergeCell ref="MDG159:MDL159"/>
    <mergeCell ref="MAS159:MAX159"/>
    <mergeCell ref="MAY159:MBD159"/>
    <mergeCell ref="MBE159:MBJ159"/>
    <mergeCell ref="MBK159:MBP159"/>
    <mergeCell ref="MBQ159:MBV159"/>
    <mergeCell ref="MBW159:MCB159"/>
    <mergeCell ref="MHQ159:MHV159"/>
    <mergeCell ref="MHW159:MIB159"/>
    <mergeCell ref="MIC159:MIH159"/>
    <mergeCell ref="MII159:MIN159"/>
    <mergeCell ref="MIO159:MIT159"/>
    <mergeCell ref="MIU159:MIZ159"/>
    <mergeCell ref="MGG159:MGL159"/>
    <mergeCell ref="MGM159:MGR159"/>
    <mergeCell ref="MGS159:MGX159"/>
    <mergeCell ref="MGY159:MHD159"/>
    <mergeCell ref="MHE159:MHJ159"/>
    <mergeCell ref="MHK159:MHP159"/>
    <mergeCell ref="MEW159:MFB159"/>
    <mergeCell ref="MFC159:MFH159"/>
    <mergeCell ref="MFI159:MFN159"/>
    <mergeCell ref="MFO159:MFT159"/>
    <mergeCell ref="MFU159:MFZ159"/>
    <mergeCell ref="MGA159:MGF159"/>
    <mergeCell ref="MLU159:MLZ159"/>
    <mergeCell ref="MMA159:MMF159"/>
    <mergeCell ref="MMG159:MML159"/>
    <mergeCell ref="MMM159:MMR159"/>
    <mergeCell ref="MMS159:MMX159"/>
    <mergeCell ref="MMY159:MND159"/>
    <mergeCell ref="MKK159:MKP159"/>
    <mergeCell ref="MKQ159:MKV159"/>
    <mergeCell ref="MKW159:MLB159"/>
    <mergeCell ref="MLC159:MLH159"/>
    <mergeCell ref="MLI159:MLN159"/>
    <mergeCell ref="MLO159:MLT159"/>
    <mergeCell ref="MJA159:MJF159"/>
    <mergeCell ref="MJG159:MJL159"/>
    <mergeCell ref="MJM159:MJR159"/>
    <mergeCell ref="MJS159:MJX159"/>
    <mergeCell ref="MJY159:MKD159"/>
    <mergeCell ref="MKE159:MKJ159"/>
    <mergeCell ref="MPY159:MQD159"/>
    <mergeCell ref="MQE159:MQJ159"/>
    <mergeCell ref="MQK159:MQP159"/>
    <mergeCell ref="MQQ159:MQV159"/>
    <mergeCell ref="MQW159:MRB159"/>
    <mergeCell ref="MRC159:MRH159"/>
    <mergeCell ref="MOO159:MOT159"/>
    <mergeCell ref="MOU159:MOZ159"/>
    <mergeCell ref="MPA159:MPF159"/>
    <mergeCell ref="MPG159:MPL159"/>
    <mergeCell ref="MPM159:MPR159"/>
    <mergeCell ref="MPS159:MPX159"/>
    <mergeCell ref="MNE159:MNJ159"/>
    <mergeCell ref="MNK159:MNP159"/>
    <mergeCell ref="MNQ159:MNV159"/>
    <mergeCell ref="MNW159:MOB159"/>
    <mergeCell ref="MOC159:MOH159"/>
    <mergeCell ref="MOI159:MON159"/>
    <mergeCell ref="MUC159:MUH159"/>
    <mergeCell ref="MUI159:MUN159"/>
    <mergeCell ref="MUO159:MUT159"/>
    <mergeCell ref="MUU159:MUZ159"/>
    <mergeCell ref="MVA159:MVF159"/>
    <mergeCell ref="MVG159:MVL159"/>
    <mergeCell ref="MSS159:MSX159"/>
    <mergeCell ref="MSY159:MTD159"/>
    <mergeCell ref="MTE159:MTJ159"/>
    <mergeCell ref="MTK159:MTP159"/>
    <mergeCell ref="MTQ159:MTV159"/>
    <mergeCell ref="MTW159:MUB159"/>
    <mergeCell ref="MRI159:MRN159"/>
    <mergeCell ref="MRO159:MRT159"/>
    <mergeCell ref="MRU159:MRZ159"/>
    <mergeCell ref="MSA159:MSF159"/>
    <mergeCell ref="MSG159:MSL159"/>
    <mergeCell ref="MSM159:MSR159"/>
    <mergeCell ref="MYG159:MYL159"/>
    <mergeCell ref="MYM159:MYR159"/>
    <mergeCell ref="MYS159:MYX159"/>
    <mergeCell ref="MYY159:MZD159"/>
    <mergeCell ref="MZE159:MZJ159"/>
    <mergeCell ref="MZK159:MZP159"/>
    <mergeCell ref="MWW159:MXB159"/>
    <mergeCell ref="MXC159:MXH159"/>
    <mergeCell ref="MXI159:MXN159"/>
    <mergeCell ref="MXO159:MXT159"/>
    <mergeCell ref="MXU159:MXZ159"/>
    <mergeCell ref="MYA159:MYF159"/>
    <mergeCell ref="MVM159:MVR159"/>
    <mergeCell ref="MVS159:MVX159"/>
    <mergeCell ref="MVY159:MWD159"/>
    <mergeCell ref="MWE159:MWJ159"/>
    <mergeCell ref="MWK159:MWP159"/>
    <mergeCell ref="MWQ159:MWV159"/>
    <mergeCell ref="NCK159:NCP159"/>
    <mergeCell ref="NCQ159:NCV159"/>
    <mergeCell ref="NCW159:NDB159"/>
    <mergeCell ref="NDC159:NDH159"/>
    <mergeCell ref="NDI159:NDN159"/>
    <mergeCell ref="NDO159:NDT159"/>
    <mergeCell ref="NBA159:NBF159"/>
    <mergeCell ref="NBG159:NBL159"/>
    <mergeCell ref="NBM159:NBR159"/>
    <mergeCell ref="NBS159:NBX159"/>
    <mergeCell ref="NBY159:NCD159"/>
    <mergeCell ref="NCE159:NCJ159"/>
    <mergeCell ref="MZQ159:MZV159"/>
    <mergeCell ref="MZW159:NAB159"/>
    <mergeCell ref="NAC159:NAH159"/>
    <mergeCell ref="NAI159:NAN159"/>
    <mergeCell ref="NAO159:NAT159"/>
    <mergeCell ref="NAU159:NAZ159"/>
    <mergeCell ref="NGO159:NGT159"/>
    <mergeCell ref="NGU159:NGZ159"/>
    <mergeCell ref="NHA159:NHF159"/>
    <mergeCell ref="NHG159:NHL159"/>
    <mergeCell ref="NHM159:NHR159"/>
    <mergeCell ref="NHS159:NHX159"/>
    <mergeCell ref="NFE159:NFJ159"/>
    <mergeCell ref="NFK159:NFP159"/>
    <mergeCell ref="NFQ159:NFV159"/>
    <mergeCell ref="NFW159:NGB159"/>
    <mergeCell ref="NGC159:NGH159"/>
    <mergeCell ref="NGI159:NGN159"/>
    <mergeCell ref="NDU159:NDZ159"/>
    <mergeCell ref="NEA159:NEF159"/>
    <mergeCell ref="NEG159:NEL159"/>
    <mergeCell ref="NEM159:NER159"/>
    <mergeCell ref="NES159:NEX159"/>
    <mergeCell ref="NEY159:NFD159"/>
    <mergeCell ref="NKS159:NKX159"/>
    <mergeCell ref="NKY159:NLD159"/>
    <mergeCell ref="NLE159:NLJ159"/>
    <mergeCell ref="NLK159:NLP159"/>
    <mergeCell ref="NLQ159:NLV159"/>
    <mergeCell ref="NLW159:NMB159"/>
    <mergeCell ref="NJI159:NJN159"/>
    <mergeCell ref="NJO159:NJT159"/>
    <mergeCell ref="NJU159:NJZ159"/>
    <mergeCell ref="NKA159:NKF159"/>
    <mergeCell ref="NKG159:NKL159"/>
    <mergeCell ref="NKM159:NKR159"/>
    <mergeCell ref="NHY159:NID159"/>
    <mergeCell ref="NIE159:NIJ159"/>
    <mergeCell ref="NIK159:NIP159"/>
    <mergeCell ref="NIQ159:NIV159"/>
    <mergeCell ref="NIW159:NJB159"/>
    <mergeCell ref="NJC159:NJH159"/>
    <mergeCell ref="NOW159:NPB159"/>
    <mergeCell ref="NPC159:NPH159"/>
    <mergeCell ref="NPI159:NPN159"/>
    <mergeCell ref="NPO159:NPT159"/>
    <mergeCell ref="NPU159:NPZ159"/>
    <mergeCell ref="NQA159:NQF159"/>
    <mergeCell ref="NNM159:NNR159"/>
    <mergeCell ref="NNS159:NNX159"/>
    <mergeCell ref="NNY159:NOD159"/>
    <mergeCell ref="NOE159:NOJ159"/>
    <mergeCell ref="NOK159:NOP159"/>
    <mergeCell ref="NOQ159:NOV159"/>
    <mergeCell ref="NMC159:NMH159"/>
    <mergeCell ref="NMI159:NMN159"/>
    <mergeCell ref="NMO159:NMT159"/>
    <mergeCell ref="NMU159:NMZ159"/>
    <mergeCell ref="NNA159:NNF159"/>
    <mergeCell ref="NNG159:NNL159"/>
    <mergeCell ref="NTA159:NTF159"/>
    <mergeCell ref="NTG159:NTL159"/>
    <mergeCell ref="NTM159:NTR159"/>
    <mergeCell ref="NTS159:NTX159"/>
    <mergeCell ref="NTY159:NUD159"/>
    <mergeCell ref="NUE159:NUJ159"/>
    <mergeCell ref="NRQ159:NRV159"/>
    <mergeCell ref="NRW159:NSB159"/>
    <mergeCell ref="NSC159:NSH159"/>
    <mergeCell ref="NSI159:NSN159"/>
    <mergeCell ref="NSO159:NST159"/>
    <mergeCell ref="NSU159:NSZ159"/>
    <mergeCell ref="NQG159:NQL159"/>
    <mergeCell ref="NQM159:NQR159"/>
    <mergeCell ref="NQS159:NQX159"/>
    <mergeCell ref="NQY159:NRD159"/>
    <mergeCell ref="NRE159:NRJ159"/>
    <mergeCell ref="NRK159:NRP159"/>
    <mergeCell ref="NXE159:NXJ159"/>
    <mergeCell ref="NXK159:NXP159"/>
    <mergeCell ref="NXQ159:NXV159"/>
    <mergeCell ref="NXW159:NYB159"/>
    <mergeCell ref="NYC159:NYH159"/>
    <mergeCell ref="NYI159:NYN159"/>
    <mergeCell ref="NVU159:NVZ159"/>
    <mergeCell ref="NWA159:NWF159"/>
    <mergeCell ref="NWG159:NWL159"/>
    <mergeCell ref="NWM159:NWR159"/>
    <mergeCell ref="NWS159:NWX159"/>
    <mergeCell ref="NWY159:NXD159"/>
    <mergeCell ref="NUK159:NUP159"/>
    <mergeCell ref="NUQ159:NUV159"/>
    <mergeCell ref="NUW159:NVB159"/>
    <mergeCell ref="NVC159:NVH159"/>
    <mergeCell ref="NVI159:NVN159"/>
    <mergeCell ref="NVO159:NVT159"/>
    <mergeCell ref="OBI159:OBN159"/>
    <mergeCell ref="OBO159:OBT159"/>
    <mergeCell ref="OBU159:OBZ159"/>
    <mergeCell ref="OCA159:OCF159"/>
    <mergeCell ref="OCG159:OCL159"/>
    <mergeCell ref="OCM159:OCR159"/>
    <mergeCell ref="NZY159:OAD159"/>
    <mergeCell ref="OAE159:OAJ159"/>
    <mergeCell ref="OAK159:OAP159"/>
    <mergeCell ref="OAQ159:OAV159"/>
    <mergeCell ref="OAW159:OBB159"/>
    <mergeCell ref="OBC159:OBH159"/>
    <mergeCell ref="NYO159:NYT159"/>
    <mergeCell ref="NYU159:NYZ159"/>
    <mergeCell ref="NZA159:NZF159"/>
    <mergeCell ref="NZG159:NZL159"/>
    <mergeCell ref="NZM159:NZR159"/>
    <mergeCell ref="NZS159:NZX159"/>
    <mergeCell ref="OFM159:OFR159"/>
    <mergeCell ref="OFS159:OFX159"/>
    <mergeCell ref="OFY159:OGD159"/>
    <mergeCell ref="OGE159:OGJ159"/>
    <mergeCell ref="OGK159:OGP159"/>
    <mergeCell ref="OGQ159:OGV159"/>
    <mergeCell ref="OEC159:OEH159"/>
    <mergeCell ref="OEI159:OEN159"/>
    <mergeCell ref="OEO159:OET159"/>
    <mergeCell ref="OEU159:OEZ159"/>
    <mergeCell ref="OFA159:OFF159"/>
    <mergeCell ref="OFG159:OFL159"/>
    <mergeCell ref="OCS159:OCX159"/>
    <mergeCell ref="OCY159:ODD159"/>
    <mergeCell ref="ODE159:ODJ159"/>
    <mergeCell ref="ODK159:ODP159"/>
    <mergeCell ref="ODQ159:ODV159"/>
    <mergeCell ref="ODW159:OEB159"/>
    <mergeCell ref="OJQ159:OJV159"/>
    <mergeCell ref="OJW159:OKB159"/>
    <mergeCell ref="OKC159:OKH159"/>
    <mergeCell ref="OKI159:OKN159"/>
    <mergeCell ref="OKO159:OKT159"/>
    <mergeCell ref="OKU159:OKZ159"/>
    <mergeCell ref="OIG159:OIL159"/>
    <mergeCell ref="OIM159:OIR159"/>
    <mergeCell ref="OIS159:OIX159"/>
    <mergeCell ref="OIY159:OJD159"/>
    <mergeCell ref="OJE159:OJJ159"/>
    <mergeCell ref="OJK159:OJP159"/>
    <mergeCell ref="OGW159:OHB159"/>
    <mergeCell ref="OHC159:OHH159"/>
    <mergeCell ref="OHI159:OHN159"/>
    <mergeCell ref="OHO159:OHT159"/>
    <mergeCell ref="OHU159:OHZ159"/>
    <mergeCell ref="OIA159:OIF159"/>
    <mergeCell ref="ONU159:ONZ159"/>
    <mergeCell ref="OOA159:OOF159"/>
    <mergeCell ref="OOG159:OOL159"/>
    <mergeCell ref="OOM159:OOR159"/>
    <mergeCell ref="OOS159:OOX159"/>
    <mergeCell ref="OOY159:OPD159"/>
    <mergeCell ref="OMK159:OMP159"/>
    <mergeCell ref="OMQ159:OMV159"/>
    <mergeCell ref="OMW159:ONB159"/>
    <mergeCell ref="ONC159:ONH159"/>
    <mergeCell ref="ONI159:ONN159"/>
    <mergeCell ref="ONO159:ONT159"/>
    <mergeCell ref="OLA159:OLF159"/>
    <mergeCell ref="OLG159:OLL159"/>
    <mergeCell ref="OLM159:OLR159"/>
    <mergeCell ref="OLS159:OLX159"/>
    <mergeCell ref="OLY159:OMD159"/>
    <mergeCell ref="OME159:OMJ159"/>
    <mergeCell ref="ORY159:OSD159"/>
    <mergeCell ref="OSE159:OSJ159"/>
    <mergeCell ref="OSK159:OSP159"/>
    <mergeCell ref="OSQ159:OSV159"/>
    <mergeCell ref="OSW159:OTB159"/>
    <mergeCell ref="OTC159:OTH159"/>
    <mergeCell ref="OQO159:OQT159"/>
    <mergeCell ref="OQU159:OQZ159"/>
    <mergeCell ref="ORA159:ORF159"/>
    <mergeCell ref="ORG159:ORL159"/>
    <mergeCell ref="ORM159:ORR159"/>
    <mergeCell ref="ORS159:ORX159"/>
    <mergeCell ref="OPE159:OPJ159"/>
    <mergeCell ref="OPK159:OPP159"/>
    <mergeCell ref="OPQ159:OPV159"/>
    <mergeCell ref="OPW159:OQB159"/>
    <mergeCell ref="OQC159:OQH159"/>
    <mergeCell ref="OQI159:OQN159"/>
    <mergeCell ref="OWC159:OWH159"/>
    <mergeCell ref="OWI159:OWN159"/>
    <mergeCell ref="OWO159:OWT159"/>
    <mergeCell ref="OWU159:OWZ159"/>
    <mergeCell ref="OXA159:OXF159"/>
    <mergeCell ref="OXG159:OXL159"/>
    <mergeCell ref="OUS159:OUX159"/>
    <mergeCell ref="OUY159:OVD159"/>
    <mergeCell ref="OVE159:OVJ159"/>
    <mergeCell ref="OVK159:OVP159"/>
    <mergeCell ref="OVQ159:OVV159"/>
    <mergeCell ref="OVW159:OWB159"/>
    <mergeCell ref="OTI159:OTN159"/>
    <mergeCell ref="OTO159:OTT159"/>
    <mergeCell ref="OTU159:OTZ159"/>
    <mergeCell ref="OUA159:OUF159"/>
    <mergeCell ref="OUG159:OUL159"/>
    <mergeCell ref="OUM159:OUR159"/>
    <mergeCell ref="PAG159:PAL159"/>
    <mergeCell ref="PAM159:PAR159"/>
    <mergeCell ref="PAS159:PAX159"/>
    <mergeCell ref="PAY159:PBD159"/>
    <mergeCell ref="PBE159:PBJ159"/>
    <mergeCell ref="PBK159:PBP159"/>
    <mergeCell ref="OYW159:OZB159"/>
    <mergeCell ref="OZC159:OZH159"/>
    <mergeCell ref="OZI159:OZN159"/>
    <mergeCell ref="OZO159:OZT159"/>
    <mergeCell ref="OZU159:OZZ159"/>
    <mergeCell ref="PAA159:PAF159"/>
    <mergeCell ref="OXM159:OXR159"/>
    <mergeCell ref="OXS159:OXX159"/>
    <mergeCell ref="OXY159:OYD159"/>
    <mergeCell ref="OYE159:OYJ159"/>
    <mergeCell ref="OYK159:OYP159"/>
    <mergeCell ref="OYQ159:OYV159"/>
    <mergeCell ref="PEK159:PEP159"/>
    <mergeCell ref="PEQ159:PEV159"/>
    <mergeCell ref="PEW159:PFB159"/>
    <mergeCell ref="PFC159:PFH159"/>
    <mergeCell ref="PFI159:PFN159"/>
    <mergeCell ref="PFO159:PFT159"/>
    <mergeCell ref="PDA159:PDF159"/>
    <mergeCell ref="PDG159:PDL159"/>
    <mergeCell ref="PDM159:PDR159"/>
    <mergeCell ref="PDS159:PDX159"/>
    <mergeCell ref="PDY159:PED159"/>
    <mergeCell ref="PEE159:PEJ159"/>
    <mergeCell ref="PBQ159:PBV159"/>
    <mergeCell ref="PBW159:PCB159"/>
    <mergeCell ref="PCC159:PCH159"/>
    <mergeCell ref="PCI159:PCN159"/>
    <mergeCell ref="PCO159:PCT159"/>
    <mergeCell ref="PCU159:PCZ159"/>
    <mergeCell ref="PIO159:PIT159"/>
    <mergeCell ref="PIU159:PIZ159"/>
    <mergeCell ref="PJA159:PJF159"/>
    <mergeCell ref="PJG159:PJL159"/>
    <mergeCell ref="PJM159:PJR159"/>
    <mergeCell ref="PJS159:PJX159"/>
    <mergeCell ref="PHE159:PHJ159"/>
    <mergeCell ref="PHK159:PHP159"/>
    <mergeCell ref="PHQ159:PHV159"/>
    <mergeCell ref="PHW159:PIB159"/>
    <mergeCell ref="PIC159:PIH159"/>
    <mergeCell ref="PII159:PIN159"/>
    <mergeCell ref="PFU159:PFZ159"/>
    <mergeCell ref="PGA159:PGF159"/>
    <mergeCell ref="PGG159:PGL159"/>
    <mergeCell ref="PGM159:PGR159"/>
    <mergeCell ref="PGS159:PGX159"/>
    <mergeCell ref="PGY159:PHD159"/>
    <mergeCell ref="PMS159:PMX159"/>
    <mergeCell ref="PMY159:PND159"/>
    <mergeCell ref="PNE159:PNJ159"/>
    <mergeCell ref="PNK159:PNP159"/>
    <mergeCell ref="PNQ159:PNV159"/>
    <mergeCell ref="PNW159:POB159"/>
    <mergeCell ref="PLI159:PLN159"/>
    <mergeCell ref="PLO159:PLT159"/>
    <mergeCell ref="PLU159:PLZ159"/>
    <mergeCell ref="PMA159:PMF159"/>
    <mergeCell ref="PMG159:PML159"/>
    <mergeCell ref="PMM159:PMR159"/>
    <mergeCell ref="PJY159:PKD159"/>
    <mergeCell ref="PKE159:PKJ159"/>
    <mergeCell ref="PKK159:PKP159"/>
    <mergeCell ref="PKQ159:PKV159"/>
    <mergeCell ref="PKW159:PLB159"/>
    <mergeCell ref="PLC159:PLH159"/>
    <mergeCell ref="PQW159:PRB159"/>
    <mergeCell ref="PRC159:PRH159"/>
    <mergeCell ref="PRI159:PRN159"/>
    <mergeCell ref="PRO159:PRT159"/>
    <mergeCell ref="PRU159:PRZ159"/>
    <mergeCell ref="PSA159:PSF159"/>
    <mergeCell ref="PPM159:PPR159"/>
    <mergeCell ref="PPS159:PPX159"/>
    <mergeCell ref="PPY159:PQD159"/>
    <mergeCell ref="PQE159:PQJ159"/>
    <mergeCell ref="PQK159:PQP159"/>
    <mergeCell ref="PQQ159:PQV159"/>
    <mergeCell ref="POC159:POH159"/>
    <mergeCell ref="POI159:PON159"/>
    <mergeCell ref="POO159:POT159"/>
    <mergeCell ref="POU159:POZ159"/>
    <mergeCell ref="PPA159:PPF159"/>
    <mergeCell ref="PPG159:PPL159"/>
    <mergeCell ref="PVA159:PVF159"/>
    <mergeCell ref="PVG159:PVL159"/>
    <mergeCell ref="PVM159:PVR159"/>
    <mergeCell ref="PVS159:PVX159"/>
    <mergeCell ref="PVY159:PWD159"/>
    <mergeCell ref="PWE159:PWJ159"/>
    <mergeCell ref="PTQ159:PTV159"/>
    <mergeCell ref="PTW159:PUB159"/>
    <mergeCell ref="PUC159:PUH159"/>
    <mergeCell ref="PUI159:PUN159"/>
    <mergeCell ref="PUO159:PUT159"/>
    <mergeCell ref="PUU159:PUZ159"/>
    <mergeCell ref="PSG159:PSL159"/>
    <mergeCell ref="PSM159:PSR159"/>
    <mergeCell ref="PSS159:PSX159"/>
    <mergeCell ref="PSY159:PTD159"/>
    <mergeCell ref="PTE159:PTJ159"/>
    <mergeCell ref="PTK159:PTP159"/>
    <mergeCell ref="PZE159:PZJ159"/>
    <mergeCell ref="PZK159:PZP159"/>
    <mergeCell ref="PZQ159:PZV159"/>
    <mergeCell ref="PZW159:QAB159"/>
    <mergeCell ref="QAC159:QAH159"/>
    <mergeCell ref="QAI159:QAN159"/>
    <mergeCell ref="PXU159:PXZ159"/>
    <mergeCell ref="PYA159:PYF159"/>
    <mergeCell ref="PYG159:PYL159"/>
    <mergeCell ref="PYM159:PYR159"/>
    <mergeCell ref="PYS159:PYX159"/>
    <mergeCell ref="PYY159:PZD159"/>
    <mergeCell ref="PWK159:PWP159"/>
    <mergeCell ref="PWQ159:PWV159"/>
    <mergeCell ref="PWW159:PXB159"/>
    <mergeCell ref="PXC159:PXH159"/>
    <mergeCell ref="PXI159:PXN159"/>
    <mergeCell ref="PXO159:PXT159"/>
    <mergeCell ref="QDI159:QDN159"/>
    <mergeCell ref="QDO159:QDT159"/>
    <mergeCell ref="QDU159:QDZ159"/>
    <mergeCell ref="QEA159:QEF159"/>
    <mergeCell ref="QEG159:QEL159"/>
    <mergeCell ref="QEM159:QER159"/>
    <mergeCell ref="QBY159:QCD159"/>
    <mergeCell ref="QCE159:QCJ159"/>
    <mergeCell ref="QCK159:QCP159"/>
    <mergeCell ref="QCQ159:QCV159"/>
    <mergeCell ref="QCW159:QDB159"/>
    <mergeCell ref="QDC159:QDH159"/>
    <mergeCell ref="QAO159:QAT159"/>
    <mergeCell ref="QAU159:QAZ159"/>
    <mergeCell ref="QBA159:QBF159"/>
    <mergeCell ref="QBG159:QBL159"/>
    <mergeCell ref="QBM159:QBR159"/>
    <mergeCell ref="QBS159:QBX159"/>
    <mergeCell ref="QHM159:QHR159"/>
    <mergeCell ref="QHS159:QHX159"/>
    <mergeCell ref="QHY159:QID159"/>
    <mergeCell ref="QIE159:QIJ159"/>
    <mergeCell ref="QIK159:QIP159"/>
    <mergeCell ref="QIQ159:QIV159"/>
    <mergeCell ref="QGC159:QGH159"/>
    <mergeCell ref="QGI159:QGN159"/>
    <mergeCell ref="QGO159:QGT159"/>
    <mergeCell ref="QGU159:QGZ159"/>
    <mergeCell ref="QHA159:QHF159"/>
    <mergeCell ref="QHG159:QHL159"/>
    <mergeCell ref="QES159:QEX159"/>
    <mergeCell ref="QEY159:QFD159"/>
    <mergeCell ref="QFE159:QFJ159"/>
    <mergeCell ref="QFK159:QFP159"/>
    <mergeCell ref="QFQ159:QFV159"/>
    <mergeCell ref="QFW159:QGB159"/>
    <mergeCell ref="QLQ159:QLV159"/>
    <mergeCell ref="QLW159:QMB159"/>
    <mergeCell ref="QMC159:QMH159"/>
    <mergeCell ref="QMI159:QMN159"/>
    <mergeCell ref="QMO159:QMT159"/>
    <mergeCell ref="QMU159:QMZ159"/>
    <mergeCell ref="QKG159:QKL159"/>
    <mergeCell ref="QKM159:QKR159"/>
    <mergeCell ref="QKS159:QKX159"/>
    <mergeCell ref="QKY159:QLD159"/>
    <mergeCell ref="QLE159:QLJ159"/>
    <mergeCell ref="QLK159:QLP159"/>
    <mergeCell ref="QIW159:QJB159"/>
    <mergeCell ref="QJC159:QJH159"/>
    <mergeCell ref="QJI159:QJN159"/>
    <mergeCell ref="QJO159:QJT159"/>
    <mergeCell ref="QJU159:QJZ159"/>
    <mergeCell ref="QKA159:QKF159"/>
    <mergeCell ref="QPU159:QPZ159"/>
    <mergeCell ref="QQA159:QQF159"/>
    <mergeCell ref="QQG159:QQL159"/>
    <mergeCell ref="QQM159:QQR159"/>
    <mergeCell ref="QQS159:QQX159"/>
    <mergeCell ref="QQY159:QRD159"/>
    <mergeCell ref="QOK159:QOP159"/>
    <mergeCell ref="QOQ159:QOV159"/>
    <mergeCell ref="QOW159:QPB159"/>
    <mergeCell ref="QPC159:QPH159"/>
    <mergeCell ref="QPI159:QPN159"/>
    <mergeCell ref="QPO159:QPT159"/>
    <mergeCell ref="QNA159:QNF159"/>
    <mergeCell ref="QNG159:QNL159"/>
    <mergeCell ref="QNM159:QNR159"/>
    <mergeCell ref="QNS159:QNX159"/>
    <mergeCell ref="QNY159:QOD159"/>
    <mergeCell ref="QOE159:QOJ159"/>
    <mergeCell ref="QTY159:QUD159"/>
    <mergeCell ref="QUE159:QUJ159"/>
    <mergeCell ref="QUK159:QUP159"/>
    <mergeCell ref="QUQ159:QUV159"/>
    <mergeCell ref="QUW159:QVB159"/>
    <mergeCell ref="QVC159:QVH159"/>
    <mergeCell ref="QSO159:QST159"/>
    <mergeCell ref="QSU159:QSZ159"/>
    <mergeCell ref="QTA159:QTF159"/>
    <mergeCell ref="QTG159:QTL159"/>
    <mergeCell ref="QTM159:QTR159"/>
    <mergeCell ref="QTS159:QTX159"/>
    <mergeCell ref="QRE159:QRJ159"/>
    <mergeCell ref="QRK159:QRP159"/>
    <mergeCell ref="QRQ159:QRV159"/>
    <mergeCell ref="QRW159:QSB159"/>
    <mergeCell ref="QSC159:QSH159"/>
    <mergeCell ref="QSI159:QSN159"/>
    <mergeCell ref="QYC159:QYH159"/>
    <mergeCell ref="QYI159:QYN159"/>
    <mergeCell ref="QYO159:QYT159"/>
    <mergeCell ref="QYU159:QYZ159"/>
    <mergeCell ref="QZA159:QZF159"/>
    <mergeCell ref="QZG159:QZL159"/>
    <mergeCell ref="QWS159:QWX159"/>
    <mergeCell ref="QWY159:QXD159"/>
    <mergeCell ref="QXE159:QXJ159"/>
    <mergeCell ref="QXK159:QXP159"/>
    <mergeCell ref="QXQ159:QXV159"/>
    <mergeCell ref="QXW159:QYB159"/>
    <mergeCell ref="QVI159:QVN159"/>
    <mergeCell ref="QVO159:QVT159"/>
    <mergeCell ref="QVU159:QVZ159"/>
    <mergeCell ref="QWA159:QWF159"/>
    <mergeCell ref="QWG159:QWL159"/>
    <mergeCell ref="QWM159:QWR159"/>
    <mergeCell ref="RCG159:RCL159"/>
    <mergeCell ref="RCM159:RCR159"/>
    <mergeCell ref="RCS159:RCX159"/>
    <mergeCell ref="RCY159:RDD159"/>
    <mergeCell ref="RDE159:RDJ159"/>
    <mergeCell ref="RDK159:RDP159"/>
    <mergeCell ref="RAW159:RBB159"/>
    <mergeCell ref="RBC159:RBH159"/>
    <mergeCell ref="RBI159:RBN159"/>
    <mergeCell ref="RBO159:RBT159"/>
    <mergeCell ref="RBU159:RBZ159"/>
    <mergeCell ref="RCA159:RCF159"/>
    <mergeCell ref="QZM159:QZR159"/>
    <mergeCell ref="QZS159:QZX159"/>
    <mergeCell ref="QZY159:RAD159"/>
    <mergeCell ref="RAE159:RAJ159"/>
    <mergeCell ref="RAK159:RAP159"/>
    <mergeCell ref="RAQ159:RAV159"/>
    <mergeCell ref="RGK159:RGP159"/>
    <mergeCell ref="RGQ159:RGV159"/>
    <mergeCell ref="RGW159:RHB159"/>
    <mergeCell ref="RHC159:RHH159"/>
    <mergeCell ref="RHI159:RHN159"/>
    <mergeCell ref="RHO159:RHT159"/>
    <mergeCell ref="RFA159:RFF159"/>
    <mergeCell ref="RFG159:RFL159"/>
    <mergeCell ref="RFM159:RFR159"/>
    <mergeCell ref="RFS159:RFX159"/>
    <mergeCell ref="RFY159:RGD159"/>
    <mergeCell ref="RGE159:RGJ159"/>
    <mergeCell ref="RDQ159:RDV159"/>
    <mergeCell ref="RDW159:REB159"/>
    <mergeCell ref="REC159:REH159"/>
    <mergeCell ref="REI159:REN159"/>
    <mergeCell ref="REO159:RET159"/>
    <mergeCell ref="REU159:REZ159"/>
    <mergeCell ref="RKO159:RKT159"/>
    <mergeCell ref="RKU159:RKZ159"/>
    <mergeCell ref="RLA159:RLF159"/>
    <mergeCell ref="RLG159:RLL159"/>
    <mergeCell ref="RLM159:RLR159"/>
    <mergeCell ref="RLS159:RLX159"/>
    <mergeCell ref="RJE159:RJJ159"/>
    <mergeCell ref="RJK159:RJP159"/>
    <mergeCell ref="RJQ159:RJV159"/>
    <mergeCell ref="RJW159:RKB159"/>
    <mergeCell ref="RKC159:RKH159"/>
    <mergeCell ref="RKI159:RKN159"/>
    <mergeCell ref="RHU159:RHZ159"/>
    <mergeCell ref="RIA159:RIF159"/>
    <mergeCell ref="RIG159:RIL159"/>
    <mergeCell ref="RIM159:RIR159"/>
    <mergeCell ref="RIS159:RIX159"/>
    <mergeCell ref="RIY159:RJD159"/>
    <mergeCell ref="ROS159:ROX159"/>
    <mergeCell ref="ROY159:RPD159"/>
    <mergeCell ref="RPE159:RPJ159"/>
    <mergeCell ref="RPK159:RPP159"/>
    <mergeCell ref="RPQ159:RPV159"/>
    <mergeCell ref="RPW159:RQB159"/>
    <mergeCell ref="RNI159:RNN159"/>
    <mergeCell ref="RNO159:RNT159"/>
    <mergeCell ref="RNU159:RNZ159"/>
    <mergeCell ref="ROA159:ROF159"/>
    <mergeCell ref="ROG159:ROL159"/>
    <mergeCell ref="ROM159:ROR159"/>
    <mergeCell ref="RLY159:RMD159"/>
    <mergeCell ref="RME159:RMJ159"/>
    <mergeCell ref="RMK159:RMP159"/>
    <mergeCell ref="RMQ159:RMV159"/>
    <mergeCell ref="RMW159:RNB159"/>
    <mergeCell ref="RNC159:RNH159"/>
    <mergeCell ref="RSW159:RTB159"/>
    <mergeCell ref="RTC159:RTH159"/>
    <mergeCell ref="RTI159:RTN159"/>
    <mergeCell ref="RTO159:RTT159"/>
    <mergeCell ref="RTU159:RTZ159"/>
    <mergeCell ref="RUA159:RUF159"/>
    <mergeCell ref="RRM159:RRR159"/>
    <mergeCell ref="RRS159:RRX159"/>
    <mergeCell ref="RRY159:RSD159"/>
    <mergeCell ref="RSE159:RSJ159"/>
    <mergeCell ref="RSK159:RSP159"/>
    <mergeCell ref="RSQ159:RSV159"/>
    <mergeCell ref="RQC159:RQH159"/>
    <mergeCell ref="RQI159:RQN159"/>
    <mergeCell ref="RQO159:RQT159"/>
    <mergeCell ref="RQU159:RQZ159"/>
    <mergeCell ref="RRA159:RRF159"/>
    <mergeCell ref="RRG159:RRL159"/>
    <mergeCell ref="RXA159:RXF159"/>
    <mergeCell ref="RXG159:RXL159"/>
    <mergeCell ref="RXM159:RXR159"/>
    <mergeCell ref="RXS159:RXX159"/>
    <mergeCell ref="RXY159:RYD159"/>
    <mergeCell ref="RYE159:RYJ159"/>
    <mergeCell ref="RVQ159:RVV159"/>
    <mergeCell ref="RVW159:RWB159"/>
    <mergeCell ref="RWC159:RWH159"/>
    <mergeCell ref="RWI159:RWN159"/>
    <mergeCell ref="RWO159:RWT159"/>
    <mergeCell ref="RWU159:RWZ159"/>
    <mergeCell ref="RUG159:RUL159"/>
    <mergeCell ref="RUM159:RUR159"/>
    <mergeCell ref="RUS159:RUX159"/>
    <mergeCell ref="RUY159:RVD159"/>
    <mergeCell ref="RVE159:RVJ159"/>
    <mergeCell ref="RVK159:RVP159"/>
    <mergeCell ref="SBE159:SBJ159"/>
    <mergeCell ref="SBK159:SBP159"/>
    <mergeCell ref="SBQ159:SBV159"/>
    <mergeCell ref="SBW159:SCB159"/>
    <mergeCell ref="SCC159:SCH159"/>
    <mergeCell ref="SCI159:SCN159"/>
    <mergeCell ref="RZU159:RZZ159"/>
    <mergeCell ref="SAA159:SAF159"/>
    <mergeCell ref="SAG159:SAL159"/>
    <mergeCell ref="SAM159:SAR159"/>
    <mergeCell ref="SAS159:SAX159"/>
    <mergeCell ref="SAY159:SBD159"/>
    <mergeCell ref="RYK159:RYP159"/>
    <mergeCell ref="RYQ159:RYV159"/>
    <mergeCell ref="RYW159:RZB159"/>
    <mergeCell ref="RZC159:RZH159"/>
    <mergeCell ref="RZI159:RZN159"/>
    <mergeCell ref="RZO159:RZT159"/>
    <mergeCell ref="SFI159:SFN159"/>
    <mergeCell ref="SFO159:SFT159"/>
    <mergeCell ref="SFU159:SFZ159"/>
    <mergeCell ref="SGA159:SGF159"/>
    <mergeCell ref="SGG159:SGL159"/>
    <mergeCell ref="SGM159:SGR159"/>
    <mergeCell ref="SDY159:SED159"/>
    <mergeCell ref="SEE159:SEJ159"/>
    <mergeCell ref="SEK159:SEP159"/>
    <mergeCell ref="SEQ159:SEV159"/>
    <mergeCell ref="SEW159:SFB159"/>
    <mergeCell ref="SFC159:SFH159"/>
    <mergeCell ref="SCO159:SCT159"/>
    <mergeCell ref="SCU159:SCZ159"/>
    <mergeCell ref="SDA159:SDF159"/>
    <mergeCell ref="SDG159:SDL159"/>
    <mergeCell ref="SDM159:SDR159"/>
    <mergeCell ref="SDS159:SDX159"/>
    <mergeCell ref="SJM159:SJR159"/>
    <mergeCell ref="SJS159:SJX159"/>
    <mergeCell ref="SJY159:SKD159"/>
    <mergeCell ref="SKE159:SKJ159"/>
    <mergeCell ref="SKK159:SKP159"/>
    <mergeCell ref="SKQ159:SKV159"/>
    <mergeCell ref="SIC159:SIH159"/>
    <mergeCell ref="SII159:SIN159"/>
    <mergeCell ref="SIO159:SIT159"/>
    <mergeCell ref="SIU159:SIZ159"/>
    <mergeCell ref="SJA159:SJF159"/>
    <mergeCell ref="SJG159:SJL159"/>
    <mergeCell ref="SGS159:SGX159"/>
    <mergeCell ref="SGY159:SHD159"/>
    <mergeCell ref="SHE159:SHJ159"/>
    <mergeCell ref="SHK159:SHP159"/>
    <mergeCell ref="SHQ159:SHV159"/>
    <mergeCell ref="SHW159:SIB159"/>
    <mergeCell ref="SNQ159:SNV159"/>
    <mergeCell ref="SNW159:SOB159"/>
    <mergeCell ref="SOC159:SOH159"/>
    <mergeCell ref="SOI159:SON159"/>
    <mergeCell ref="SOO159:SOT159"/>
    <mergeCell ref="SOU159:SOZ159"/>
    <mergeCell ref="SMG159:SML159"/>
    <mergeCell ref="SMM159:SMR159"/>
    <mergeCell ref="SMS159:SMX159"/>
    <mergeCell ref="SMY159:SND159"/>
    <mergeCell ref="SNE159:SNJ159"/>
    <mergeCell ref="SNK159:SNP159"/>
    <mergeCell ref="SKW159:SLB159"/>
    <mergeCell ref="SLC159:SLH159"/>
    <mergeCell ref="SLI159:SLN159"/>
    <mergeCell ref="SLO159:SLT159"/>
    <mergeCell ref="SLU159:SLZ159"/>
    <mergeCell ref="SMA159:SMF159"/>
    <mergeCell ref="SRU159:SRZ159"/>
    <mergeCell ref="SSA159:SSF159"/>
    <mergeCell ref="SSG159:SSL159"/>
    <mergeCell ref="SSM159:SSR159"/>
    <mergeCell ref="SSS159:SSX159"/>
    <mergeCell ref="SSY159:STD159"/>
    <mergeCell ref="SQK159:SQP159"/>
    <mergeCell ref="SQQ159:SQV159"/>
    <mergeCell ref="SQW159:SRB159"/>
    <mergeCell ref="SRC159:SRH159"/>
    <mergeCell ref="SRI159:SRN159"/>
    <mergeCell ref="SRO159:SRT159"/>
    <mergeCell ref="SPA159:SPF159"/>
    <mergeCell ref="SPG159:SPL159"/>
    <mergeCell ref="SPM159:SPR159"/>
    <mergeCell ref="SPS159:SPX159"/>
    <mergeCell ref="SPY159:SQD159"/>
    <mergeCell ref="SQE159:SQJ159"/>
    <mergeCell ref="SVY159:SWD159"/>
    <mergeCell ref="SWE159:SWJ159"/>
    <mergeCell ref="SWK159:SWP159"/>
    <mergeCell ref="SWQ159:SWV159"/>
    <mergeCell ref="SWW159:SXB159"/>
    <mergeCell ref="SXC159:SXH159"/>
    <mergeCell ref="SUO159:SUT159"/>
    <mergeCell ref="SUU159:SUZ159"/>
    <mergeCell ref="SVA159:SVF159"/>
    <mergeCell ref="SVG159:SVL159"/>
    <mergeCell ref="SVM159:SVR159"/>
    <mergeCell ref="SVS159:SVX159"/>
    <mergeCell ref="STE159:STJ159"/>
    <mergeCell ref="STK159:STP159"/>
    <mergeCell ref="STQ159:STV159"/>
    <mergeCell ref="STW159:SUB159"/>
    <mergeCell ref="SUC159:SUH159"/>
    <mergeCell ref="SUI159:SUN159"/>
    <mergeCell ref="TAC159:TAH159"/>
    <mergeCell ref="TAI159:TAN159"/>
    <mergeCell ref="TAO159:TAT159"/>
    <mergeCell ref="TAU159:TAZ159"/>
    <mergeCell ref="TBA159:TBF159"/>
    <mergeCell ref="TBG159:TBL159"/>
    <mergeCell ref="SYS159:SYX159"/>
    <mergeCell ref="SYY159:SZD159"/>
    <mergeCell ref="SZE159:SZJ159"/>
    <mergeCell ref="SZK159:SZP159"/>
    <mergeCell ref="SZQ159:SZV159"/>
    <mergeCell ref="SZW159:TAB159"/>
    <mergeCell ref="SXI159:SXN159"/>
    <mergeCell ref="SXO159:SXT159"/>
    <mergeCell ref="SXU159:SXZ159"/>
    <mergeCell ref="SYA159:SYF159"/>
    <mergeCell ref="SYG159:SYL159"/>
    <mergeCell ref="SYM159:SYR159"/>
    <mergeCell ref="TEG159:TEL159"/>
    <mergeCell ref="TEM159:TER159"/>
    <mergeCell ref="TES159:TEX159"/>
    <mergeCell ref="TEY159:TFD159"/>
    <mergeCell ref="TFE159:TFJ159"/>
    <mergeCell ref="TFK159:TFP159"/>
    <mergeCell ref="TCW159:TDB159"/>
    <mergeCell ref="TDC159:TDH159"/>
    <mergeCell ref="TDI159:TDN159"/>
    <mergeCell ref="TDO159:TDT159"/>
    <mergeCell ref="TDU159:TDZ159"/>
    <mergeCell ref="TEA159:TEF159"/>
    <mergeCell ref="TBM159:TBR159"/>
    <mergeCell ref="TBS159:TBX159"/>
    <mergeCell ref="TBY159:TCD159"/>
    <mergeCell ref="TCE159:TCJ159"/>
    <mergeCell ref="TCK159:TCP159"/>
    <mergeCell ref="TCQ159:TCV159"/>
    <mergeCell ref="TIK159:TIP159"/>
    <mergeCell ref="TIQ159:TIV159"/>
    <mergeCell ref="TIW159:TJB159"/>
    <mergeCell ref="TJC159:TJH159"/>
    <mergeCell ref="TJI159:TJN159"/>
    <mergeCell ref="TJO159:TJT159"/>
    <mergeCell ref="THA159:THF159"/>
    <mergeCell ref="THG159:THL159"/>
    <mergeCell ref="THM159:THR159"/>
    <mergeCell ref="THS159:THX159"/>
    <mergeCell ref="THY159:TID159"/>
    <mergeCell ref="TIE159:TIJ159"/>
    <mergeCell ref="TFQ159:TFV159"/>
    <mergeCell ref="TFW159:TGB159"/>
    <mergeCell ref="TGC159:TGH159"/>
    <mergeCell ref="TGI159:TGN159"/>
    <mergeCell ref="TGO159:TGT159"/>
    <mergeCell ref="TGU159:TGZ159"/>
    <mergeCell ref="TMO159:TMT159"/>
    <mergeCell ref="TMU159:TMZ159"/>
    <mergeCell ref="TNA159:TNF159"/>
    <mergeCell ref="TNG159:TNL159"/>
    <mergeCell ref="TNM159:TNR159"/>
    <mergeCell ref="TNS159:TNX159"/>
    <mergeCell ref="TLE159:TLJ159"/>
    <mergeCell ref="TLK159:TLP159"/>
    <mergeCell ref="TLQ159:TLV159"/>
    <mergeCell ref="TLW159:TMB159"/>
    <mergeCell ref="TMC159:TMH159"/>
    <mergeCell ref="TMI159:TMN159"/>
    <mergeCell ref="TJU159:TJZ159"/>
    <mergeCell ref="TKA159:TKF159"/>
    <mergeCell ref="TKG159:TKL159"/>
    <mergeCell ref="TKM159:TKR159"/>
    <mergeCell ref="TKS159:TKX159"/>
    <mergeCell ref="TKY159:TLD159"/>
    <mergeCell ref="TQS159:TQX159"/>
    <mergeCell ref="TQY159:TRD159"/>
    <mergeCell ref="TRE159:TRJ159"/>
    <mergeCell ref="TRK159:TRP159"/>
    <mergeCell ref="TRQ159:TRV159"/>
    <mergeCell ref="TRW159:TSB159"/>
    <mergeCell ref="TPI159:TPN159"/>
    <mergeCell ref="TPO159:TPT159"/>
    <mergeCell ref="TPU159:TPZ159"/>
    <mergeCell ref="TQA159:TQF159"/>
    <mergeCell ref="TQG159:TQL159"/>
    <mergeCell ref="TQM159:TQR159"/>
    <mergeCell ref="TNY159:TOD159"/>
    <mergeCell ref="TOE159:TOJ159"/>
    <mergeCell ref="TOK159:TOP159"/>
    <mergeCell ref="TOQ159:TOV159"/>
    <mergeCell ref="TOW159:TPB159"/>
    <mergeCell ref="TPC159:TPH159"/>
    <mergeCell ref="TUW159:TVB159"/>
    <mergeCell ref="TVC159:TVH159"/>
    <mergeCell ref="TVI159:TVN159"/>
    <mergeCell ref="TVO159:TVT159"/>
    <mergeCell ref="TVU159:TVZ159"/>
    <mergeCell ref="TWA159:TWF159"/>
    <mergeCell ref="TTM159:TTR159"/>
    <mergeCell ref="TTS159:TTX159"/>
    <mergeCell ref="TTY159:TUD159"/>
    <mergeCell ref="TUE159:TUJ159"/>
    <mergeCell ref="TUK159:TUP159"/>
    <mergeCell ref="TUQ159:TUV159"/>
    <mergeCell ref="TSC159:TSH159"/>
    <mergeCell ref="TSI159:TSN159"/>
    <mergeCell ref="TSO159:TST159"/>
    <mergeCell ref="TSU159:TSZ159"/>
    <mergeCell ref="TTA159:TTF159"/>
    <mergeCell ref="TTG159:TTL159"/>
    <mergeCell ref="TZA159:TZF159"/>
    <mergeCell ref="TZG159:TZL159"/>
    <mergeCell ref="TZM159:TZR159"/>
    <mergeCell ref="TZS159:TZX159"/>
    <mergeCell ref="TZY159:UAD159"/>
    <mergeCell ref="UAE159:UAJ159"/>
    <mergeCell ref="TXQ159:TXV159"/>
    <mergeCell ref="TXW159:TYB159"/>
    <mergeCell ref="TYC159:TYH159"/>
    <mergeCell ref="TYI159:TYN159"/>
    <mergeCell ref="TYO159:TYT159"/>
    <mergeCell ref="TYU159:TYZ159"/>
    <mergeCell ref="TWG159:TWL159"/>
    <mergeCell ref="TWM159:TWR159"/>
    <mergeCell ref="TWS159:TWX159"/>
    <mergeCell ref="TWY159:TXD159"/>
    <mergeCell ref="TXE159:TXJ159"/>
    <mergeCell ref="TXK159:TXP159"/>
    <mergeCell ref="UDE159:UDJ159"/>
    <mergeCell ref="UDK159:UDP159"/>
    <mergeCell ref="UDQ159:UDV159"/>
    <mergeCell ref="UDW159:UEB159"/>
    <mergeCell ref="UEC159:UEH159"/>
    <mergeCell ref="UEI159:UEN159"/>
    <mergeCell ref="UBU159:UBZ159"/>
    <mergeCell ref="UCA159:UCF159"/>
    <mergeCell ref="UCG159:UCL159"/>
    <mergeCell ref="UCM159:UCR159"/>
    <mergeCell ref="UCS159:UCX159"/>
    <mergeCell ref="UCY159:UDD159"/>
    <mergeCell ref="UAK159:UAP159"/>
    <mergeCell ref="UAQ159:UAV159"/>
    <mergeCell ref="UAW159:UBB159"/>
    <mergeCell ref="UBC159:UBH159"/>
    <mergeCell ref="UBI159:UBN159"/>
    <mergeCell ref="UBO159:UBT159"/>
    <mergeCell ref="UHI159:UHN159"/>
    <mergeCell ref="UHO159:UHT159"/>
    <mergeCell ref="UHU159:UHZ159"/>
    <mergeCell ref="UIA159:UIF159"/>
    <mergeCell ref="UIG159:UIL159"/>
    <mergeCell ref="UIM159:UIR159"/>
    <mergeCell ref="UFY159:UGD159"/>
    <mergeCell ref="UGE159:UGJ159"/>
    <mergeCell ref="UGK159:UGP159"/>
    <mergeCell ref="UGQ159:UGV159"/>
    <mergeCell ref="UGW159:UHB159"/>
    <mergeCell ref="UHC159:UHH159"/>
    <mergeCell ref="UEO159:UET159"/>
    <mergeCell ref="UEU159:UEZ159"/>
    <mergeCell ref="UFA159:UFF159"/>
    <mergeCell ref="UFG159:UFL159"/>
    <mergeCell ref="UFM159:UFR159"/>
    <mergeCell ref="UFS159:UFX159"/>
    <mergeCell ref="ULM159:ULR159"/>
    <mergeCell ref="ULS159:ULX159"/>
    <mergeCell ref="ULY159:UMD159"/>
    <mergeCell ref="UME159:UMJ159"/>
    <mergeCell ref="UMK159:UMP159"/>
    <mergeCell ref="UMQ159:UMV159"/>
    <mergeCell ref="UKC159:UKH159"/>
    <mergeCell ref="UKI159:UKN159"/>
    <mergeCell ref="UKO159:UKT159"/>
    <mergeCell ref="UKU159:UKZ159"/>
    <mergeCell ref="ULA159:ULF159"/>
    <mergeCell ref="ULG159:ULL159"/>
    <mergeCell ref="UIS159:UIX159"/>
    <mergeCell ref="UIY159:UJD159"/>
    <mergeCell ref="UJE159:UJJ159"/>
    <mergeCell ref="UJK159:UJP159"/>
    <mergeCell ref="UJQ159:UJV159"/>
    <mergeCell ref="UJW159:UKB159"/>
    <mergeCell ref="UPQ159:UPV159"/>
    <mergeCell ref="UPW159:UQB159"/>
    <mergeCell ref="UQC159:UQH159"/>
    <mergeCell ref="UQI159:UQN159"/>
    <mergeCell ref="UQO159:UQT159"/>
    <mergeCell ref="UQU159:UQZ159"/>
    <mergeCell ref="UOG159:UOL159"/>
    <mergeCell ref="UOM159:UOR159"/>
    <mergeCell ref="UOS159:UOX159"/>
    <mergeCell ref="UOY159:UPD159"/>
    <mergeCell ref="UPE159:UPJ159"/>
    <mergeCell ref="UPK159:UPP159"/>
    <mergeCell ref="UMW159:UNB159"/>
    <mergeCell ref="UNC159:UNH159"/>
    <mergeCell ref="UNI159:UNN159"/>
    <mergeCell ref="UNO159:UNT159"/>
    <mergeCell ref="UNU159:UNZ159"/>
    <mergeCell ref="UOA159:UOF159"/>
    <mergeCell ref="UTU159:UTZ159"/>
    <mergeCell ref="UUA159:UUF159"/>
    <mergeCell ref="UUG159:UUL159"/>
    <mergeCell ref="UUM159:UUR159"/>
    <mergeCell ref="UUS159:UUX159"/>
    <mergeCell ref="UUY159:UVD159"/>
    <mergeCell ref="USK159:USP159"/>
    <mergeCell ref="USQ159:USV159"/>
    <mergeCell ref="USW159:UTB159"/>
    <mergeCell ref="UTC159:UTH159"/>
    <mergeCell ref="UTI159:UTN159"/>
    <mergeCell ref="UTO159:UTT159"/>
    <mergeCell ref="URA159:URF159"/>
    <mergeCell ref="URG159:URL159"/>
    <mergeCell ref="URM159:URR159"/>
    <mergeCell ref="URS159:URX159"/>
    <mergeCell ref="URY159:USD159"/>
    <mergeCell ref="USE159:USJ159"/>
    <mergeCell ref="UXY159:UYD159"/>
    <mergeCell ref="UYE159:UYJ159"/>
    <mergeCell ref="UYK159:UYP159"/>
    <mergeCell ref="UYQ159:UYV159"/>
    <mergeCell ref="UYW159:UZB159"/>
    <mergeCell ref="UZC159:UZH159"/>
    <mergeCell ref="UWO159:UWT159"/>
    <mergeCell ref="UWU159:UWZ159"/>
    <mergeCell ref="UXA159:UXF159"/>
    <mergeCell ref="UXG159:UXL159"/>
    <mergeCell ref="UXM159:UXR159"/>
    <mergeCell ref="UXS159:UXX159"/>
    <mergeCell ref="UVE159:UVJ159"/>
    <mergeCell ref="UVK159:UVP159"/>
    <mergeCell ref="UVQ159:UVV159"/>
    <mergeCell ref="UVW159:UWB159"/>
    <mergeCell ref="UWC159:UWH159"/>
    <mergeCell ref="UWI159:UWN159"/>
    <mergeCell ref="VCC159:VCH159"/>
    <mergeCell ref="VCI159:VCN159"/>
    <mergeCell ref="VCO159:VCT159"/>
    <mergeCell ref="VCU159:VCZ159"/>
    <mergeCell ref="VDA159:VDF159"/>
    <mergeCell ref="VDG159:VDL159"/>
    <mergeCell ref="VAS159:VAX159"/>
    <mergeCell ref="VAY159:VBD159"/>
    <mergeCell ref="VBE159:VBJ159"/>
    <mergeCell ref="VBK159:VBP159"/>
    <mergeCell ref="VBQ159:VBV159"/>
    <mergeCell ref="VBW159:VCB159"/>
    <mergeCell ref="UZI159:UZN159"/>
    <mergeCell ref="UZO159:UZT159"/>
    <mergeCell ref="UZU159:UZZ159"/>
    <mergeCell ref="VAA159:VAF159"/>
    <mergeCell ref="VAG159:VAL159"/>
    <mergeCell ref="VAM159:VAR159"/>
    <mergeCell ref="VGG159:VGL159"/>
    <mergeCell ref="VGM159:VGR159"/>
    <mergeCell ref="VGS159:VGX159"/>
    <mergeCell ref="VGY159:VHD159"/>
    <mergeCell ref="VHE159:VHJ159"/>
    <mergeCell ref="VHK159:VHP159"/>
    <mergeCell ref="VEW159:VFB159"/>
    <mergeCell ref="VFC159:VFH159"/>
    <mergeCell ref="VFI159:VFN159"/>
    <mergeCell ref="VFO159:VFT159"/>
    <mergeCell ref="VFU159:VFZ159"/>
    <mergeCell ref="VGA159:VGF159"/>
    <mergeCell ref="VDM159:VDR159"/>
    <mergeCell ref="VDS159:VDX159"/>
    <mergeCell ref="VDY159:VED159"/>
    <mergeCell ref="VEE159:VEJ159"/>
    <mergeCell ref="VEK159:VEP159"/>
    <mergeCell ref="VEQ159:VEV159"/>
    <mergeCell ref="VKK159:VKP159"/>
    <mergeCell ref="VKQ159:VKV159"/>
    <mergeCell ref="VKW159:VLB159"/>
    <mergeCell ref="VLC159:VLH159"/>
    <mergeCell ref="VLI159:VLN159"/>
    <mergeCell ref="VLO159:VLT159"/>
    <mergeCell ref="VJA159:VJF159"/>
    <mergeCell ref="VJG159:VJL159"/>
    <mergeCell ref="VJM159:VJR159"/>
    <mergeCell ref="VJS159:VJX159"/>
    <mergeCell ref="VJY159:VKD159"/>
    <mergeCell ref="VKE159:VKJ159"/>
    <mergeCell ref="VHQ159:VHV159"/>
    <mergeCell ref="VHW159:VIB159"/>
    <mergeCell ref="VIC159:VIH159"/>
    <mergeCell ref="VII159:VIN159"/>
    <mergeCell ref="VIO159:VIT159"/>
    <mergeCell ref="VIU159:VIZ159"/>
    <mergeCell ref="VOO159:VOT159"/>
    <mergeCell ref="VOU159:VOZ159"/>
    <mergeCell ref="VPA159:VPF159"/>
    <mergeCell ref="VPG159:VPL159"/>
    <mergeCell ref="VPM159:VPR159"/>
    <mergeCell ref="VPS159:VPX159"/>
    <mergeCell ref="VNE159:VNJ159"/>
    <mergeCell ref="VNK159:VNP159"/>
    <mergeCell ref="VNQ159:VNV159"/>
    <mergeCell ref="VNW159:VOB159"/>
    <mergeCell ref="VOC159:VOH159"/>
    <mergeCell ref="VOI159:VON159"/>
    <mergeCell ref="VLU159:VLZ159"/>
    <mergeCell ref="VMA159:VMF159"/>
    <mergeCell ref="VMG159:VML159"/>
    <mergeCell ref="VMM159:VMR159"/>
    <mergeCell ref="VMS159:VMX159"/>
    <mergeCell ref="VMY159:VND159"/>
    <mergeCell ref="VSS159:VSX159"/>
    <mergeCell ref="VSY159:VTD159"/>
    <mergeCell ref="VTE159:VTJ159"/>
    <mergeCell ref="VTK159:VTP159"/>
    <mergeCell ref="VTQ159:VTV159"/>
    <mergeCell ref="VTW159:VUB159"/>
    <mergeCell ref="VRI159:VRN159"/>
    <mergeCell ref="VRO159:VRT159"/>
    <mergeCell ref="VRU159:VRZ159"/>
    <mergeCell ref="VSA159:VSF159"/>
    <mergeCell ref="VSG159:VSL159"/>
    <mergeCell ref="VSM159:VSR159"/>
    <mergeCell ref="VPY159:VQD159"/>
    <mergeCell ref="VQE159:VQJ159"/>
    <mergeCell ref="VQK159:VQP159"/>
    <mergeCell ref="VQQ159:VQV159"/>
    <mergeCell ref="VQW159:VRB159"/>
    <mergeCell ref="VRC159:VRH159"/>
    <mergeCell ref="VWW159:VXB159"/>
    <mergeCell ref="VXC159:VXH159"/>
    <mergeCell ref="VXI159:VXN159"/>
    <mergeCell ref="VXO159:VXT159"/>
    <mergeCell ref="VXU159:VXZ159"/>
    <mergeCell ref="VYA159:VYF159"/>
    <mergeCell ref="VVM159:VVR159"/>
    <mergeCell ref="VVS159:VVX159"/>
    <mergeCell ref="VVY159:VWD159"/>
    <mergeCell ref="VWE159:VWJ159"/>
    <mergeCell ref="VWK159:VWP159"/>
    <mergeCell ref="VWQ159:VWV159"/>
    <mergeCell ref="VUC159:VUH159"/>
    <mergeCell ref="VUI159:VUN159"/>
    <mergeCell ref="VUO159:VUT159"/>
    <mergeCell ref="VUU159:VUZ159"/>
    <mergeCell ref="VVA159:VVF159"/>
    <mergeCell ref="VVG159:VVL159"/>
    <mergeCell ref="WBA159:WBF159"/>
    <mergeCell ref="WBG159:WBL159"/>
    <mergeCell ref="WBM159:WBR159"/>
    <mergeCell ref="WBS159:WBX159"/>
    <mergeCell ref="WBY159:WCD159"/>
    <mergeCell ref="WCE159:WCJ159"/>
    <mergeCell ref="VZQ159:VZV159"/>
    <mergeCell ref="VZW159:WAB159"/>
    <mergeCell ref="WAC159:WAH159"/>
    <mergeCell ref="WAI159:WAN159"/>
    <mergeCell ref="WAO159:WAT159"/>
    <mergeCell ref="WAU159:WAZ159"/>
    <mergeCell ref="VYG159:VYL159"/>
    <mergeCell ref="VYM159:VYR159"/>
    <mergeCell ref="VYS159:VYX159"/>
    <mergeCell ref="VYY159:VZD159"/>
    <mergeCell ref="VZE159:VZJ159"/>
    <mergeCell ref="VZK159:VZP159"/>
    <mergeCell ref="WFE159:WFJ159"/>
    <mergeCell ref="WFK159:WFP159"/>
    <mergeCell ref="WFQ159:WFV159"/>
    <mergeCell ref="WFW159:WGB159"/>
    <mergeCell ref="WGC159:WGH159"/>
    <mergeCell ref="WGI159:WGN159"/>
    <mergeCell ref="WDU159:WDZ159"/>
    <mergeCell ref="WEA159:WEF159"/>
    <mergeCell ref="WEG159:WEL159"/>
    <mergeCell ref="WEM159:WER159"/>
    <mergeCell ref="WES159:WEX159"/>
    <mergeCell ref="WEY159:WFD159"/>
    <mergeCell ref="WCK159:WCP159"/>
    <mergeCell ref="WCQ159:WCV159"/>
    <mergeCell ref="WCW159:WDB159"/>
    <mergeCell ref="WDC159:WDH159"/>
    <mergeCell ref="WDI159:WDN159"/>
    <mergeCell ref="WDO159:WDT159"/>
    <mergeCell ref="WJI159:WJN159"/>
    <mergeCell ref="WJO159:WJT159"/>
    <mergeCell ref="WJU159:WJZ159"/>
    <mergeCell ref="WKA159:WKF159"/>
    <mergeCell ref="WKG159:WKL159"/>
    <mergeCell ref="WKM159:WKR159"/>
    <mergeCell ref="WHY159:WID159"/>
    <mergeCell ref="WIE159:WIJ159"/>
    <mergeCell ref="WIK159:WIP159"/>
    <mergeCell ref="WIQ159:WIV159"/>
    <mergeCell ref="WIW159:WJB159"/>
    <mergeCell ref="WJC159:WJH159"/>
    <mergeCell ref="WGO159:WGT159"/>
    <mergeCell ref="WGU159:WGZ159"/>
    <mergeCell ref="WHA159:WHF159"/>
    <mergeCell ref="WHG159:WHL159"/>
    <mergeCell ref="WHM159:WHR159"/>
    <mergeCell ref="WHS159:WHX159"/>
    <mergeCell ref="WNM159:WNR159"/>
    <mergeCell ref="WNS159:WNX159"/>
    <mergeCell ref="WNY159:WOD159"/>
    <mergeCell ref="WOE159:WOJ159"/>
    <mergeCell ref="WOK159:WOP159"/>
    <mergeCell ref="WOQ159:WOV159"/>
    <mergeCell ref="WMC159:WMH159"/>
    <mergeCell ref="WMI159:WMN159"/>
    <mergeCell ref="WMO159:WMT159"/>
    <mergeCell ref="WMU159:WMZ159"/>
    <mergeCell ref="WNA159:WNF159"/>
    <mergeCell ref="WNG159:WNL159"/>
    <mergeCell ref="WKS159:WKX159"/>
    <mergeCell ref="WKY159:WLD159"/>
    <mergeCell ref="WLE159:WLJ159"/>
    <mergeCell ref="WLK159:WLP159"/>
    <mergeCell ref="WLQ159:WLV159"/>
    <mergeCell ref="WLW159:WMB159"/>
    <mergeCell ref="WRQ159:WRV159"/>
    <mergeCell ref="WRW159:WSB159"/>
    <mergeCell ref="WSC159:WSH159"/>
    <mergeCell ref="WSI159:WSN159"/>
    <mergeCell ref="WSO159:WST159"/>
    <mergeCell ref="WSU159:WSZ159"/>
    <mergeCell ref="WQG159:WQL159"/>
    <mergeCell ref="WQM159:WQR159"/>
    <mergeCell ref="WQS159:WQX159"/>
    <mergeCell ref="WQY159:WRD159"/>
    <mergeCell ref="WRE159:WRJ159"/>
    <mergeCell ref="WRK159:WRP159"/>
    <mergeCell ref="WOW159:WPB159"/>
    <mergeCell ref="WPC159:WPH159"/>
    <mergeCell ref="WPI159:WPN159"/>
    <mergeCell ref="WPO159:WPT159"/>
    <mergeCell ref="WPU159:WPZ159"/>
    <mergeCell ref="WQA159:WQF159"/>
    <mergeCell ref="WXQ159:WXV159"/>
    <mergeCell ref="WXW159:WYB159"/>
    <mergeCell ref="WYC159:WYH159"/>
    <mergeCell ref="WYI159:WYN159"/>
    <mergeCell ref="WVU159:WVZ159"/>
    <mergeCell ref="WWA159:WWF159"/>
    <mergeCell ref="WWG159:WWL159"/>
    <mergeCell ref="WWM159:WWR159"/>
    <mergeCell ref="WWS159:WWX159"/>
    <mergeCell ref="WWY159:WXD159"/>
    <mergeCell ref="WUK159:WUP159"/>
    <mergeCell ref="WUQ159:WUV159"/>
    <mergeCell ref="WUW159:WVB159"/>
    <mergeCell ref="WVC159:WVH159"/>
    <mergeCell ref="WVI159:WVN159"/>
    <mergeCell ref="WVO159:WVT159"/>
    <mergeCell ref="WTA159:WTF159"/>
    <mergeCell ref="WTG159:WTL159"/>
    <mergeCell ref="WTM159:WTR159"/>
    <mergeCell ref="WTS159:WTX159"/>
    <mergeCell ref="WTY159:WUD159"/>
    <mergeCell ref="WUE159:WUJ159"/>
    <mergeCell ref="XEC159:XEH159"/>
    <mergeCell ref="XEI159:XEN159"/>
    <mergeCell ref="XEO159:XET159"/>
    <mergeCell ref="XEU159:XEX159"/>
    <mergeCell ref="A161:J161"/>
    <mergeCell ref="A165:I165"/>
    <mergeCell ref="XCS159:XCX159"/>
    <mergeCell ref="XCY159:XDD159"/>
    <mergeCell ref="XDE159:XDJ159"/>
    <mergeCell ref="XDK159:XDP159"/>
    <mergeCell ref="XDQ159:XDV159"/>
    <mergeCell ref="XDW159:XEB159"/>
    <mergeCell ref="XBI159:XBN159"/>
    <mergeCell ref="XBO159:XBT159"/>
    <mergeCell ref="XBU159:XBZ159"/>
    <mergeCell ref="XCA159:XCF159"/>
    <mergeCell ref="XCG159:XCL159"/>
    <mergeCell ref="XCM159:XCR159"/>
    <mergeCell ref="WZY159:XAD159"/>
    <mergeCell ref="XAE159:XAJ159"/>
    <mergeCell ref="XAK159:XAP159"/>
    <mergeCell ref="XAQ159:XAV159"/>
    <mergeCell ref="XAW159:XBB159"/>
    <mergeCell ref="XBC159:XBH159"/>
    <mergeCell ref="WYO159:WYT159"/>
    <mergeCell ref="WYU159:WYZ159"/>
    <mergeCell ref="WZA159:WZF159"/>
    <mergeCell ref="WZG159:WZL159"/>
    <mergeCell ref="WZM159:WZR159"/>
    <mergeCell ref="WZS159:WZX159"/>
    <mergeCell ref="WXE159:WXJ159"/>
    <mergeCell ref="WXK159:WXP159"/>
    <mergeCell ref="A220:F220"/>
    <mergeCell ref="A227:K227"/>
    <mergeCell ref="A235:M235"/>
    <mergeCell ref="A236:M236"/>
    <mergeCell ref="A240:M240"/>
    <mergeCell ref="A244:M244"/>
    <mergeCell ref="A191:J191"/>
    <mergeCell ref="A194:J194"/>
    <mergeCell ref="A197:J197"/>
    <mergeCell ref="A202:E202"/>
    <mergeCell ref="A204:E204"/>
    <mergeCell ref="A218:F218"/>
    <mergeCell ref="A167:H167"/>
    <mergeCell ref="A172:H172"/>
    <mergeCell ref="A178:J178"/>
    <mergeCell ref="B182:H182"/>
    <mergeCell ref="A189:N189"/>
    <mergeCell ref="B184:I184"/>
    <mergeCell ref="L356:M356"/>
    <mergeCell ref="A388:A389"/>
    <mergeCell ref="B388:C388"/>
    <mergeCell ref="D388:D389"/>
    <mergeCell ref="E388:F388"/>
    <mergeCell ref="G388:H388"/>
    <mergeCell ref="J388:K388"/>
    <mergeCell ref="L388:M388"/>
    <mergeCell ref="A356:A357"/>
    <mergeCell ref="B356:C356"/>
    <mergeCell ref="D356:D357"/>
    <mergeCell ref="E356:F356"/>
    <mergeCell ref="G356:H356"/>
    <mergeCell ref="J356:K356"/>
    <mergeCell ref="J292:K292"/>
    <mergeCell ref="L292:M292"/>
    <mergeCell ref="A323:A324"/>
    <mergeCell ref="B323:C323"/>
    <mergeCell ref="D323:D324"/>
    <mergeCell ref="E323:F323"/>
    <mergeCell ref="G323:H323"/>
    <mergeCell ref="J323:K323"/>
    <mergeCell ref="L323:M323"/>
    <mergeCell ref="A292:A293"/>
    <mergeCell ref="B292:C292"/>
    <mergeCell ref="D292:D293"/>
    <mergeCell ref="E292:F292"/>
    <mergeCell ref="G292:H292"/>
    <mergeCell ref="A249:M249"/>
    <mergeCell ref="A254:M254"/>
    <mergeCell ref="A259:M259"/>
    <mergeCell ref="A263:M263"/>
    <mergeCell ref="A273:M273"/>
    <mergeCell ref="A268:M268"/>
    <mergeCell ref="L484:M484"/>
    <mergeCell ref="A516:A517"/>
    <mergeCell ref="B516:C516"/>
    <mergeCell ref="D516:D517"/>
    <mergeCell ref="E516:F516"/>
    <mergeCell ref="G516:H516"/>
    <mergeCell ref="A484:A485"/>
    <mergeCell ref="B484:C484"/>
    <mergeCell ref="D484:D485"/>
    <mergeCell ref="E484:F484"/>
    <mergeCell ref="G484:H484"/>
    <mergeCell ref="J484:K484"/>
    <mergeCell ref="L420:M420"/>
    <mergeCell ref="A452:A453"/>
    <mergeCell ref="B452:C452"/>
    <mergeCell ref="D452:D453"/>
    <mergeCell ref="E452:F452"/>
    <mergeCell ref="G452:H452"/>
    <mergeCell ref="J452:K452"/>
    <mergeCell ref="L452:M452"/>
    <mergeCell ref="A420:A421"/>
    <mergeCell ref="B420:C420"/>
    <mergeCell ref="D420:D421"/>
    <mergeCell ref="E420:F420"/>
    <mergeCell ref="G420:H420"/>
    <mergeCell ref="J420:K420"/>
  </mergeCells>
  <pageMargins left="0.7" right="0.7" top="0.75" bottom="0.75" header="0.3" footer="0.3"/>
  <pageSetup orientation="landscape" horizontalDpi="200" verticalDpi="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rgb="FFFFFF00"/>
  </sheetPr>
  <dimension ref="A1:AD149"/>
  <sheetViews>
    <sheetView showGridLines="0" topLeftCell="B73" zoomScale="90" zoomScaleNormal="90" workbookViewId="0">
      <selection activeCell="AB107" activeCellId="1" sqref="M107 AB107"/>
    </sheetView>
  </sheetViews>
  <sheetFormatPr defaultRowHeight="12.5"/>
  <cols>
    <col min="1" max="3" width="14.54296875" style="62" customWidth="1"/>
    <col min="4" max="6" width="14.54296875" style="65" customWidth="1"/>
    <col min="7" max="8" width="14.54296875" style="62" customWidth="1"/>
    <col min="9" max="12" width="14" style="62" customWidth="1"/>
    <col min="13" max="13" width="14.54296875" style="63" bestFit="1" customWidth="1"/>
    <col min="14" max="14" width="12.1796875" style="63" bestFit="1" customWidth="1"/>
    <col min="15" max="24" width="14" style="62" customWidth="1"/>
    <col min="25" max="26" width="13.26953125" style="62" customWidth="1"/>
    <col min="27" max="27" width="9.1796875" style="62"/>
    <col min="28" max="28" width="13.81640625" style="377" bestFit="1" customWidth="1"/>
    <col min="29" max="29" width="11.1796875" style="377" bestFit="1" customWidth="1"/>
    <col min="30" max="248" width="9.1796875" style="62"/>
    <col min="249" max="249" width="31" style="62" customWidth="1"/>
    <col min="250" max="250" width="18.54296875" style="62" customWidth="1"/>
    <col min="251" max="251" width="3.81640625" style="62" customWidth="1"/>
    <col min="252" max="252" width="18.7265625" style="62" customWidth="1"/>
    <col min="253" max="261" width="14" style="62" customWidth="1"/>
    <col min="262" max="262" width="13" style="62" bestFit="1" customWidth="1"/>
    <col min="263" max="263" width="14.54296875" style="62" bestFit="1" customWidth="1"/>
    <col min="264" max="264" width="12.1796875" style="62" bestFit="1" customWidth="1"/>
    <col min="265" max="275" width="14" style="62" customWidth="1"/>
    <col min="276" max="279" width="13.26953125" style="62" customWidth="1"/>
    <col min="280" max="504" width="9.1796875" style="62"/>
    <col min="505" max="505" width="31" style="62" customWidth="1"/>
    <col min="506" max="506" width="18.54296875" style="62" customWidth="1"/>
    <col min="507" max="507" width="3.81640625" style="62" customWidth="1"/>
    <col min="508" max="508" width="18.7265625" style="62" customWidth="1"/>
    <col min="509" max="517" width="14" style="62" customWidth="1"/>
    <col min="518" max="518" width="13" style="62" bestFit="1" customWidth="1"/>
    <col min="519" max="519" width="14.54296875" style="62" bestFit="1" customWidth="1"/>
    <col min="520" max="520" width="12.1796875" style="62" bestFit="1" customWidth="1"/>
    <col min="521" max="531" width="14" style="62" customWidth="1"/>
    <col min="532" max="535" width="13.26953125" style="62" customWidth="1"/>
    <col min="536" max="760" width="9.1796875" style="62"/>
    <col min="761" max="761" width="31" style="62" customWidth="1"/>
    <col min="762" max="762" width="18.54296875" style="62" customWidth="1"/>
    <col min="763" max="763" width="3.81640625" style="62" customWidth="1"/>
    <col min="764" max="764" width="18.7265625" style="62" customWidth="1"/>
    <col min="765" max="773" width="14" style="62" customWidth="1"/>
    <col min="774" max="774" width="13" style="62" bestFit="1" customWidth="1"/>
    <col min="775" max="775" width="14.54296875" style="62" bestFit="1" customWidth="1"/>
    <col min="776" max="776" width="12.1796875" style="62" bestFit="1" customWidth="1"/>
    <col min="777" max="787" width="14" style="62" customWidth="1"/>
    <col min="788" max="791" width="13.26953125" style="62" customWidth="1"/>
    <col min="792" max="1016" width="9.1796875" style="62"/>
    <col min="1017" max="1017" width="31" style="62" customWidth="1"/>
    <col min="1018" max="1018" width="18.54296875" style="62" customWidth="1"/>
    <col min="1019" max="1019" width="3.81640625" style="62" customWidth="1"/>
    <col min="1020" max="1020" width="18.7265625" style="62" customWidth="1"/>
    <col min="1021" max="1029" width="14" style="62" customWidth="1"/>
    <col min="1030" max="1030" width="13" style="62" bestFit="1" customWidth="1"/>
    <col min="1031" max="1031" width="14.54296875" style="62" bestFit="1" customWidth="1"/>
    <col min="1032" max="1032" width="12.1796875" style="62" bestFit="1" customWidth="1"/>
    <col min="1033" max="1043" width="14" style="62" customWidth="1"/>
    <col min="1044" max="1047" width="13.26953125" style="62" customWidth="1"/>
    <col min="1048" max="1272" width="9.1796875" style="62"/>
    <col min="1273" max="1273" width="31" style="62" customWidth="1"/>
    <col min="1274" max="1274" width="18.54296875" style="62" customWidth="1"/>
    <col min="1275" max="1275" width="3.81640625" style="62" customWidth="1"/>
    <col min="1276" max="1276" width="18.7265625" style="62" customWidth="1"/>
    <col min="1277" max="1285" width="14" style="62" customWidth="1"/>
    <col min="1286" max="1286" width="13" style="62" bestFit="1" customWidth="1"/>
    <col min="1287" max="1287" width="14.54296875" style="62" bestFit="1" customWidth="1"/>
    <col min="1288" max="1288" width="12.1796875" style="62" bestFit="1" customWidth="1"/>
    <col min="1289" max="1299" width="14" style="62" customWidth="1"/>
    <col min="1300" max="1303" width="13.26953125" style="62" customWidth="1"/>
    <col min="1304" max="1528" width="9.1796875" style="62"/>
    <col min="1529" max="1529" width="31" style="62" customWidth="1"/>
    <col min="1530" max="1530" width="18.54296875" style="62" customWidth="1"/>
    <col min="1531" max="1531" width="3.81640625" style="62" customWidth="1"/>
    <col min="1532" max="1532" width="18.7265625" style="62" customWidth="1"/>
    <col min="1533" max="1541" width="14" style="62" customWidth="1"/>
    <col min="1542" max="1542" width="13" style="62" bestFit="1" customWidth="1"/>
    <col min="1543" max="1543" width="14.54296875" style="62" bestFit="1" customWidth="1"/>
    <col min="1544" max="1544" width="12.1796875" style="62" bestFit="1" customWidth="1"/>
    <col min="1545" max="1555" width="14" style="62" customWidth="1"/>
    <col min="1556" max="1559" width="13.26953125" style="62" customWidth="1"/>
    <col min="1560" max="1784" width="9.1796875" style="62"/>
    <col min="1785" max="1785" width="31" style="62" customWidth="1"/>
    <col min="1786" max="1786" width="18.54296875" style="62" customWidth="1"/>
    <col min="1787" max="1787" width="3.81640625" style="62" customWidth="1"/>
    <col min="1788" max="1788" width="18.7265625" style="62" customWidth="1"/>
    <col min="1789" max="1797" width="14" style="62" customWidth="1"/>
    <col min="1798" max="1798" width="13" style="62" bestFit="1" customWidth="1"/>
    <col min="1799" max="1799" width="14.54296875" style="62" bestFit="1" customWidth="1"/>
    <col min="1800" max="1800" width="12.1796875" style="62" bestFit="1" customWidth="1"/>
    <col min="1801" max="1811" width="14" style="62" customWidth="1"/>
    <col min="1812" max="1815" width="13.26953125" style="62" customWidth="1"/>
    <col min="1816" max="2040" width="9.1796875" style="62"/>
    <col min="2041" max="2041" width="31" style="62" customWidth="1"/>
    <col min="2042" max="2042" width="18.54296875" style="62" customWidth="1"/>
    <col min="2043" max="2043" width="3.81640625" style="62" customWidth="1"/>
    <col min="2044" max="2044" width="18.7265625" style="62" customWidth="1"/>
    <col min="2045" max="2053" width="14" style="62" customWidth="1"/>
    <col min="2054" max="2054" width="13" style="62" bestFit="1" customWidth="1"/>
    <col min="2055" max="2055" width="14.54296875" style="62" bestFit="1" customWidth="1"/>
    <col min="2056" max="2056" width="12.1796875" style="62" bestFit="1" customWidth="1"/>
    <col min="2057" max="2067" width="14" style="62" customWidth="1"/>
    <col min="2068" max="2071" width="13.26953125" style="62" customWidth="1"/>
    <col min="2072" max="2296" width="9.1796875" style="62"/>
    <col min="2297" max="2297" width="31" style="62" customWidth="1"/>
    <col min="2298" max="2298" width="18.54296875" style="62" customWidth="1"/>
    <col min="2299" max="2299" width="3.81640625" style="62" customWidth="1"/>
    <col min="2300" max="2300" width="18.7265625" style="62" customWidth="1"/>
    <col min="2301" max="2309" width="14" style="62" customWidth="1"/>
    <col min="2310" max="2310" width="13" style="62" bestFit="1" customWidth="1"/>
    <col min="2311" max="2311" width="14.54296875" style="62" bestFit="1" customWidth="1"/>
    <col min="2312" max="2312" width="12.1796875" style="62" bestFit="1" customWidth="1"/>
    <col min="2313" max="2323" width="14" style="62" customWidth="1"/>
    <col min="2324" max="2327" width="13.26953125" style="62" customWidth="1"/>
    <col min="2328" max="2552" width="9.1796875" style="62"/>
    <col min="2553" max="2553" width="31" style="62" customWidth="1"/>
    <col min="2554" max="2554" width="18.54296875" style="62" customWidth="1"/>
    <col min="2555" max="2555" width="3.81640625" style="62" customWidth="1"/>
    <col min="2556" max="2556" width="18.7265625" style="62" customWidth="1"/>
    <col min="2557" max="2565" width="14" style="62" customWidth="1"/>
    <col min="2566" max="2566" width="13" style="62" bestFit="1" customWidth="1"/>
    <col min="2567" max="2567" width="14.54296875" style="62" bestFit="1" customWidth="1"/>
    <col min="2568" max="2568" width="12.1796875" style="62" bestFit="1" customWidth="1"/>
    <col min="2569" max="2579" width="14" style="62" customWidth="1"/>
    <col min="2580" max="2583" width="13.26953125" style="62" customWidth="1"/>
    <col min="2584" max="2808" width="9.1796875" style="62"/>
    <col min="2809" max="2809" width="31" style="62" customWidth="1"/>
    <col min="2810" max="2810" width="18.54296875" style="62" customWidth="1"/>
    <col min="2811" max="2811" width="3.81640625" style="62" customWidth="1"/>
    <col min="2812" max="2812" width="18.7265625" style="62" customWidth="1"/>
    <col min="2813" max="2821" width="14" style="62" customWidth="1"/>
    <col min="2822" max="2822" width="13" style="62" bestFit="1" customWidth="1"/>
    <col min="2823" max="2823" width="14.54296875" style="62" bestFit="1" customWidth="1"/>
    <col min="2824" max="2824" width="12.1796875" style="62" bestFit="1" customWidth="1"/>
    <col min="2825" max="2835" width="14" style="62" customWidth="1"/>
    <col min="2836" max="2839" width="13.26953125" style="62" customWidth="1"/>
    <col min="2840" max="3064" width="9.1796875" style="62"/>
    <col min="3065" max="3065" width="31" style="62" customWidth="1"/>
    <col min="3066" max="3066" width="18.54296875" style="62" customWidth="1"/>
    <col min="3067" max="3067" width="3.81640625" style="62" customWidth="1"/>
    <col min="3068" max="3068" width="18.7265625" style="62" customWidth="1"/>
    <col min="3069" max="3077" width="14" style="62" customWidth="1"/>
    <col min="3078" max="3078" width="13" style="62" bestFit="1" customWidth="1"/>
    <col min="3079" max="3079" width="14.54296875" style="62" bestFit="1" customWidth="1"/>
    <col min="3080" max="3080" width="12.1796875" style="62" bestFit="1" customWidth="1"/>
    <col min="3081" max="3091" width="14" style="62" customWidth="1"/>
    <col min="3092" max="3095" width="13.26953125" style="62" customWidth="1"/>
    <col min="3096" max="3320" width="9.1796875" style="62"/>
    <col min="3321" max="3321" width="31" style="62" customWidth="1"/>
    <col min="3322" max="3322" width="18.54296875" style="62" customWidth="1"/>
    <col min="3323" max="3323" width="3.81640625" style="62" customWidth="1"/>
    <col min="3324" max="3324" width="18.7265625" style="62" customWidth="1"/>
    <col min="3325" max="3333" width="14" style="62" customWidth="1"/>
    <col min="3334" max="3334" width="13" style="62" bestFit="1" customWidth="1"/>
    <col min="3335" max="3335" width="14.54296875" style="62" bestFit="1" customWidth="1"/>
    <col min="3336" max="3336" width="12.1796875" style="62" bestFit="1" customWidth="1"/>
    <col min="3337" max="3347" width="14" style="62" customWidth="1"/>
    <col min="3348" max="3351" width="13.26953125" style="62" customWidth="1"/>
    <col min="3352" max="3576" width="9.1796875" style="62"/>
    <col min="3577" max="3577" width="31" style="62" customWidth="1"/>
    <col min="3578" max="3578" width="18.54296875" style="62" customWidth="1"/>
    <col min="3579" max="3579" width="3.81640625" style="62" customWidth="1"/>
    <col min="3580" max="3580" width="18.7265625" style="62" customWidth="1"/>
    <col min="3581" max="3589" width="14" style="62" customWidth="1"/>
    <col min="3590" max="3590" width="13" style="62" bestFit="1" customWidth="1"/>
    <col min="3591" max="3591" width="14.54296875" style="62" bestFit="1" customWidth="1"/>
    <col min="3592" max="3592" width="12.1796875" style="62" bestFit="1" customWidth="1"/>
    <col min="3593" max="3603" width="14" style="62" customWidth="1"/>
    <col min="3604" max="3607" width="13.26953125" style="62" customWidth="1"/>
    <col min="3608" max="3832" width="9.1796875" style="62"/>
    <col min="3833" max="3833" width="31" style="62" customWidth="1"/>
    <col min="3834" max="3834" width="18.54296875" style="62" customWidth="1"/>
    <col min="3835" max="3835" width="3.81640625" style="62" customWidth="1"/>
    <col min="3836" max="3836" width="18.7265625" style="62" customWidth="1"/>
    <col min="3837" max="3845" width="14" style="62" customWidth="1"/>
    <col min="3846" max="3846" width="13" style="62" bestFit="1" customWidth="1"/>
    <col min="3847" max="3847" width="14.54296875" style="62" bestFit="1" customWidth="1"/>
    <col min="3848" max="3848" width="12.1796875" style="62" bestFit="1" customWidth="1"/>
    <col min="3849" max="3859" width="14" style="62" customWidth="1"/>
    <col min="3860" max="3863" width="13.26953125" style="62" customWidth="1"/>
    <col min="3864" max="4088" width="9.1796875" style="62"/>
    <col min="4089" max="4089" width="31" style="62" customWidth="1"/>
    <col min="4090" max="4090" width="18.54296875" style="62" customWidth="1"/>
    <col min="4091" max="4091" width="3.81640625" style="62" customWidth="1"/>
    <col min="4092" max="4092" width="18.7265625" style="62" customWidth="1"/>
    <col min="4093" max="4101" width="14" style="62" customWidth="1"/>
    <col min="4102" max="4102" width="13" style="62" bestFit="1" customWidth="1"/>
    <col min="4103" max="4103" width="14.54296875" style="62" bestFit="1" customWidth="1"/>
    <col min="4104" max="4104" width="12.1796875" style="62" bestFit="1" customWidth="1"/>
    <col min="4105" max="4115" width="14" style="62" customWidth="1"/>
    <col min="4116" max="4119" width="13.26953125" style="62" customWidth="1"/>
    <col min="4120" max="4344" width="9.1796875" style="62"/>
    <col min="4345" max="4345" width="31" style="62" customWidth="1"/>
    <col min="4346" max="4346" width="18.54296875" style="62" customWidth="1"/>
    <col min="4347" max="4347" width="3.81640625" style="62" customWidth="1"/>
    <col min="4348" max="4348" width="18.7265625" style="62" customWidth="1"/>
    <col min="4349" max="4357" width="14" style="62" customWidth="1"/>
    <col min="4358" max="4358" width="13" style="62" bestFit="1" customWidth="1"/>
    <col min="4359" max="4359" width="14.54296875" style="62" bestFit="1" customWidth="1"/>
    <col min="4360" max="4360" width="12.1796875" style="62" bestFit="1" customWidth="1"/>
    <col min="4361" max="4371" width="14" style="62" customWidth="1"/>
    <col min="4372" max="4375" width="13.26953125" style="62" customWidth="1"/>
    <col min="4376" max="4600" width="9.1796875" style="62"/>
    <col min="4601" max="4601" width="31" style="62" customWidth="1"/>
    <col min="4602" max="4602" width="18.54296875" style="62" customWidth="1"/>
    <col min="4603" max="4603" width="3.81640625" style="62" customWidth="1"/>
    <col min="4604" max="4604" width="18.7265625" style="62" customWidth="1"/>
    <col min="4605" max="4613" width="14" style="62" customWidth="1"/>
    <col min="4614" max="4614" width="13" style="62" bestFit="1" customWidth="1"/>
    <col min="4615" max="4615" width="14.54296875" style="62" bestFit="1" customWidth="1"/>
    <col min="4616" max="4616" width="12.1796875" style="62" bestFit="1" customWidth="1"/>
    <col min="4617" max="4627" width="14" style="62" customWidth="1"/>
    <col min="4628" max="4631" width="13.26953125" style="62" customWidth="1"/>
    <col min="4632" max="4856" width="9.1796875" style="62"/>
    <col min="4857" max="4857" width="31" style="62" customWidth="1"/>
    <col min="4858" max="4858" width="18.54296875" style="62" customWidth="1"/>
    <col min="4859" max="4859" width="3.81640625" style="62" customWidth="1"/>
    <col min="4860" max="4860" width="18.7265625" style="62" customWidth="1"/>
    <col min="4861" max="4869" width="14" style="62" customWidth="1"/>
    <col min="4870" max="4870" width="13" style="62" bestFit="1" customWidth="1"/>
    <col min="4871" max="4871" width="14.54296875" style="62" bestFit="1" customWidth="1"/>
    <col min="4872" max="4872" width="12.1796875" style="62" bestFit="1" customWidth="1"/>
    <col min="4873" max="4883" width="14" style="62" customWidth="1"/>
    <col min="4884" max="4887" width="13.26953125" style="62" customWidth="1"/>
    <col min="4888" max="5112" width="9.1796875" style="62"/>
    <col min="5113" max="5113" width="31" style="62" customWidth="1"/>
    <col min="5114" max="5114" width="18.54296875" style="62" customWidth="1"/>
    <col min="5115" max="5115" width="3.81640625" style="62" customWidth="1"/>
    <col min="5116" max="5116" width="18.7265625" style="62" customWidth="1"/>
    <col min="5117" max="5125" width="14" style="62" customWidth="1"/>
    <col min="5126" max="5126" width="13" style="62" bestFit="1" customWidth="1"/>
    <col min="5127" max="5127" width="14.54296875" style="62" bestFit="1" customWidth="1"/>
    <col min="5128" max="5128" width="12.1796875" style="62" bestFit="1" customWidth="1"/>
    <col min="5129" max="5139" width="14" style="62" customWidth="1"/>
    <col min="5140" max="5143" width="13.26953125" style="62" customWidth="1"/>
    <col min="5144" max="5368" width="9.1796875" style="62"/>
    <col min="5369" max="5369" width="31" style="62" customWidth="1"/>
    <col min="5370" max="5370" width="18.54296875" style="62" customWidth="1"/>
    <col min="5371" max="5371" width="3.81640625" style="62" customWidth="1"/>
    <col min="5372" max="5372" width="18.7265625" style="62" customWidth="1"/>
    <col min="5373" max="5381" width="14" style="62" customWidth="1"/>
    <col min="5382" max="5382" width="13" style="62" bestFit="1" customWidth="1"/>
    <col min="5383" max="5383" width="14.54296875" style="62" bestFit="1" customWidth="1"/>
    <col min="5384" max="5384" width="12.1796875" style="62" bestFit="1" customWidth="1"/>
    <col min="5385" max="5395" width="14" style="62" customWidth="1"/>
    <col min="5396" max="5399" width="13.26953125" style="62" customWidth="1"/>
    <col min="5400" max="5624" width="9.1796875" style="62"/>
    <col min="5625" max="5625" width="31" style="62" customWidth="1"/>
    <col min="5626" max="5626" width="18.54296875" style="62" customWidth="1"/>
    <col min="5627" max="5627" width="3.81640625" style="62" customWidth="1"/>
    <col min="5628" max="5628" width="18.7265625" style="62" customWidth="1"/>
    <col min="5629" max="5637" width="14" style="62" customWidth="1"/>
    <col min="5638" max="5638" width="13" style="62" bestFit="1" customWidth="1"/>
    <col min="5639" max="5639" width="14.54296875" style="62" bestFit="1" customWidth="1"/>
    <col min="5640" max="5640" width="12.1796875" style="62" bestFit="1" customWidth="1"/>
    <col min="5641" max="5651" width="14" style="62" customWidth="1"/>
    <col min="5652" max="5655" width="13.26953125" style="62" customWidth="1"/>
    <col min="5656" max="5880" width="9.1796875" style="62"/>
    <col min="5881" max="5881" width="31" style="62" customWidth="1"/>
    <col min="5882" max="5882" width="18.54296875" style="62" customWidth="1"/>
    <col min="5883" max="5883" width="3.81640625" style="62" customWidth="1"/>
    <col min="5884" max="5884" width="18.7265625" style="62" customWidth="1"/>
    <col min="5885" max="5893" width="14" style="62" customWidth="1"/>
    <col min="5894" max="5894" width="13" style="62" bestFit="1" customWidth="1"/>
    <col min="5895" max="5895" width="14.54296875" style="62" bestFit="1" customWidth="1"/>
    <col min="5896" max="5896" width="12.1796875" style="62" bestFit="1" customWidth="1"/>
    <col min="5897" max="5907" width="14" style="62" customWidth="1"/>
    <col min="5908" max="5911" width="13.26953125" style="62" customWidth="1"/>
    <col min="5912" max="6136" width="9.1796875" style="62"/>
    <col min="6137" max="6137" width="31" style="62" customWidth="1"/>
    <col min="6138" max="6138" width="18.54296875" style="62" customWidth="1"/>
    <col min="6139" max="6139" width="3.81640625" style="62" customWidth="1"/>
    <col min="6140" max="6140" width="18.7265625" style="62" customWidth="1"/>
    <col min="6141" max="6149" width="14" style="62" customWidth="1"/>
    <col min="6150" max="6150" width="13" style="62" bestFit="1" customWidth="1"/>
    <col min="6151" max="6151" width="14.54296875" style="62" bestFit="1" customWidth="1"/>
    <col min="6152" max="6152" width="12.1796875" style="62" bestFit="1" customWidth="1"/>
    <col min="6153" max="6163" width="14" style="62" customWidth="1"/>
    <col min="6164" max="6167" width="13.26953125" style="62" customWidth="1"/>
    <col min="6168" max="6392" width="9.1796875" style="62"/>
    <col min="6393" max="6393" width="31" style="62" customWidth="1"/>
    <col min="6394" max="6394" width="18.54296875" style="62" customWidth="1"/>
    <col min="6395" max="6395" width="3.81640625" style="62" customWidth="1"/>
    <col min="6396" max="6396" width="18.7265625" style="62" customWidth="1"/>
    <col min="6397" max="6405" width="14" style="62" customWidth="1"/>
    <col min="6406" max="6406" width="13" style="62" bestFit="1" customWidth="1"/>
    <col min="6407" max="6407" width="14.54296875" style="62" bestFit="1" customWidth="1"/>
    <col min="6408" max="6408" width="12.1796875" style="62" bestFit="1" customWidth="1"/>
    <col min="6409" max="6419" width="14" style="62" customWidth="1"/>
    <col min="6420" max="6423" width="13.26953125" style="62" customWidth="1"/>
    <col min="6424" max="6648" width="9.1796875" style="62"/>
    <col min="6649" max="6649" width="31" style="62" customWidth="1"/>
    <col min="6650" max="6650" width="18.54296875" style="62" customWidth="1"/>
    <col min="6651" max="6651" width="3.81640625" style="62" customWidth="1"/>
    <col min="6652" max="6652" width="18.7265625" style="62" customWidth="1"/>
    <col min="6653" max="6661" width="14" style="62" customWidth="1"/>
    <col min="6662" max="6662" width="13" style="62" bestFit="1" customWidth="1"/>
    <col min="6663" max="6663" width="14.54296875" style="62" bestFit="1" customWidth="1"/>
    <col min="6664" max="6664" width="12.1796875" style="62" bestFit="1" customWidth="1"/>
    <col min="6665" max="6675" width="14" style="62" customWidth="1"/>
    <col min="6676" max="6679" width="13.26953125" style="62" customWidth="1"/>
    <col min="6680" max="6904" width="9.1796875" style="62"/>
    <col min="6905" max="6905" width="31" style="62" customWidth="1"/>
    <col min="6906" max="6906" width="18.54296875" style="62" customWidth="1"/>
    <col min="6907" max="6907" width="3.81640625" style="62" customWidth="1"/>
    <col min="6908" max="6908" width="18.7265625" style="62" customWidth="1"/>
    <col min="6909" max="6917" width="14" style="62" customWidth="1"/>
    <col min="6918" max="6918" width="13" style="62" bestFit="1" customWidth="1"/>
    <col min="6919" max="6919" width="14.54296875" style="62" bestFit="1" customWidth="1"/>
    <col min="6920" max="6920" width="12.1796875" style="62" bestFit="1" customWidth="1"/>
    <col min="6921" max="6931" width="14" style="62" customWidth="1"/>
    <col min="6932" max="6935" width="13.26953125" style="62" customWidth="1"/>
    <col min="6936" max="7160" width="9.1796875" style="62"/>
    <col min="7161" max="7161" width="31" style="62" customWidth="1"/>
    <col min="7162" max="7162" width="18.54296875" style="62" customWidth="1"/>
    <col min="7163" max="7163" width="3.81640625" style="62" customWidth="1"/>
    <col min="7164" max="7164" width="18.7265625" style="62" customWidth="1"/>
    <col min="7165" max="7173" width="14" style="62" customWidth="1"/>
    <col min="7174" max="7174" width="13" style="62" bestFit="1" customWidth="1"/>
    <col min="7175" max="7175" width="14.54296875" style="62" bestFit="1" customWidth="1"/>
    <col min="7176" max="7176" width="12.1796875" style="62" bestFit="1" customWidth="1"/>
    <col min="7177" max="7187" width="14" style="62" customWidth="1"/>
    <col min="7188" max="7191" width="13.26953125" style="62" customWidth="1"/>
    <col min="7192" max="7416" width="9.1796875" style="62"/>
    <col min="7417" max="7417" width="31" style="62" customWidth="1"/>
    <col min="7418" max="7418" width="18.54296875" style="62" customWidth="1"/>
    <col min="7419" max="7419" width="3.81640625" style="62" customWidth="1"/>
    <col min="7420" max="7420" width="18.7265625" style="62" customWidth="1"/>
    <col min="7421" max="7429" width="14" style="62" customWidth="1"/>
    <col min="7430" max="7430" width="13" style="62" bestFit="1" customWidth="1"/>
    <col min="7431" max="7431" width="14.54296875" style="62" bestFit="1" customWidth="1"/>
    <col min="7432" max="7432" width="12.1796875" style="62" bestFit="1" customWidth="1"/>
    <col min="7433" max="7443" width="14" style="62" customWidth="1"/>
    <col min="7444" max="7447" width="13.26953125" style="62" customWidth="1"/>
    <col min="7448" max="7672" width="9.1796875" style="62"/>
    <col min="7673" max="7673" width="31" style="62" customWidth="1"/>
    <col min="7674" max="7674" width="18.54296875" style="62" customWidth="1"/>
    <col min="7675" max="7675" width="3.81640625" style="62" customWidth="1"/>
    <col min="7676" max="7676" width="18.7265625" style="62" customWidth="1"/>
    <col min="7677" max="7685" width="14" style="62" customWidth="1"/>
    <col min="7686" max="7686" width="13" style="62" bestFit="1" customWidth="1"/>
    <col min="7687" max="7687" width="14.54296875" style="62" bestFit="1" customWidth="1"/>
    <col min="7688" max="7688" width="12.1796875" style="62" bestFit="1" customWidth="1"/>
    <col min="7689" max="7699" width="14" style="62" customWidth="1"/>
    <col min="7700" max="7703" width="13.26953125" style="62" customWidth="1"/>
    <col min="7704" max="7928" width="9.1796875" style="62"/>
    <col min="7929" max="7929" width="31" style="62" customWidth="1"/>
    <col min="7930" max="7930" width="18.54296875" style="62" customWidth="1"/>
    <col min="7931" max="7931" width="3.81640625" style="62" customWidth="1"/>
    <col min="7932" max="7932" width="18.7265625" style="62" customWidth="1"/>
    <col min="7933" max="7941" width="14" style="62" customWidth="1"/>
    <col min="7942" max="7942" width="13" style="62" bestFit="1" customWidth="1"/>
    <col min="7943" max="7943" width="14.54296875" style="62" bestFit="1" customWidth="1"/>
    <col min="7944" max="7944" width="12.1796875" style="62" bestFit="1" customWidth="1"/>
    <col min="7945" max="7955" width="14" style="62" customWidth="1"/>
    <col min="7956" max="7959" width="13.26953125" style="62" customWidth="1"/>
    <col min="7960" max="8184" width="9.1796875" style="62"/>
    <col min="8185" max="8185" width="31" style="62" customWidth="1"/>
    <col min="8186" max="8186" width="18.54296875" style="62" customWidth="1"/>
    <col min="8187" max="8187" width="3.81640625" style="62" customWidth="1"/>
    <col min="8188" max="8188" width="18.7265625" style="62" customWidth="1"/>
    <col min="8189" max="8197" width="14" style="62" customWidth="1"/>
    <col min="8198" max="8198" width="13" style="62" bestFit="1" customWidth="1"/>
    <col min="8199" max="8199" width="14.54296875" style="62" bestFit="1" customWidth="1"/>
    <col min="8200" max="8200" width="12.1796875" style="62" bestFit="1" customWidth="1"/>
    <col min="8201" max="8211" width="14" style="62" customWidth="1"/>
    <col min="8212" max="8215" width="13.26953125" style="62" customWidth="1"/>
    <col min="8216" max="8440" width="9.1796875" style="62"/>
    <col min="8441" max="8441" width="31" style="62" customWidth="1"/>
    <col min="8442" max="8442" width="18.54296875" style="62" customWidth="1"/>
    <col min="8443" max="8443" width="3.81640625" style="62" customWidth="1"/>
    <col min="8444" max="8444" width="18.7265625" style="62" customWidth="1"/>
    <col min="8445" max="8453" width="14" style="62" customWidth="1"/>
    <col min="8454" max="8454" width="13" style="62" bestFit="1" customWidth="1"/>
    <col min="8455" max="8455" width="14.54296875" style="62" bestFit="1" customWidth="1"/>
    <col min="8456" max="8456" width="12.1796875" style="62" bestFit="1" customWidth="1"/>
    <col min="8457" max="8467" width="14" style="62" customWidth="1"/>
    <col min="8468" max="8471" width="13.26953125" style="62" customWidth="1"/>
    <col min="8472" max="8696" width="9.1796875" style="62"/>
    <col min="8697" max="8697" width="31" style="62" customWidth="1"/>
    <col min="8698" max="8698" width="18.54296875" style="62" customWidth="1"/>
    <col min="8699" max="8699" width="3.81640625" style="62" customWidth="1"/>
    <col min="8700" max="8700" width="18.7265625" style="62" customWidth="1"/>
    <col min="8701" max="8709" width="14" style="62" customWidth="1"/>
    <col min="8710" max="8710" width="13" style="62" bestFit="1" customWidth="1"/>
    <col min="8711" max="8711" width="14.54296875" style="62" bestFit="1" customWidth="1"/>
    <col min="8712" max="8712" width="12.1796875" style="62" bestFit="1" customWidth="1"/>
    <col min="8713" max="8723" width="14" style="62" customWidth="1"/>
    <col min="8724" max="8727" width="13.26953125" style="62" customWidth="1"/>
    <col min="8728" max="8952" width="9.1796875" style="62"/>
    <col min="8953" max="8953" width="31" style="62" customWidth="1"/>
    <col min="8954" max="8954" width="18.54296875" style="62" customWidth="1"/>
    <col min="8955" max="8955" width="3.81640625" style="62" customWidth="1"/>
    <col min="8956" max="8956" width="18.7265625" style="62" customWidth="1"/>
    <col min="8957" max="8965" width="14" style="62" customWidth="1"/>
    <col min="8966" max="8966" width="13" style="62" bestFit="1" customWidth="1"/>
    <col min="8967" max="8967" width="14.54296875" style="62" bestFit="1" customWidth="1"/>
    <col min="8968" max="8968" width="12.1796875" style="62" bestFit="1" customWidth="1"/>
    <col min="8969" max="8979" width="14" style="62" customWidth="1"/>
    <col min="8980" max="8983" width="13.26953125" style="62" customWidth="1"/>
    <col min="8984" max="9208" width="9.1796875" style="62"/>
    <col min="9209" max="9209" width="31" style="62" customWidth="1"/>
    <col min="9210" max="9210" width="18.54296875" style="62" customWidth="1"/>
    <col min="9211" max="9211" width="3.81640625" style="62" customWidth="1"/>
    <col min="9212" max="9212" width="18.7265625" style="62" customWidth="1"/>
    <col min="9213" max="9221" width="14" style="62" customWidth="1"/>
    <col min="9222" max="9222" width="13" style="62" bestFit="1" customWidth="1"/>
    <col min="9223" max="9223" width="14.54296875" style="62" bestFit="1" customWidth="1"/>
    <col min="9224" max="9224" width="12.1796875" style="62" bestFit="1" customWidth="1"/>
    <col min="9225" max="9235" width="14" style="62" customWidth="1"/>
    <col min="9236" max="9239" width="13.26953125" style="62" customWidth="1"/>
    <col min="9240" max="9464" width="9.1796875" style="62"/>
    <col min="9465" max="9465" width="31" style="62" customWidth="1"/>
    <col min="9466" max="9466" width="18.54296875" style="62" customWidth="1"/>
    <col min="9467" max="9467" width="3.81640625" style="62" customWidth="1"/>
    <col min="9468" max="9468" width="18.7265625" style="62" customWidth="1"/>
    <col min="9469" max="9477" width="14" style="62" customWidth="1"/>
    <col min="9478" max="9478" width="13" style="62" bestFit="1" customWidth="1"/>
    <col min="9479" max="9479" width="14.54296875" style="62" bestFit="1" customWidth="1"/>
    <col min="9480" max="9480" width="12.1796875" style="62" bestFit="1" customWidth="1"/>
    <col min="9481" max="9491" width="14" style="62" customWidth="1"/>
    <col min="9492" max="9495" width="13.26953125" style="62" customWidth="1"/>
    <col min="9496" max="9720" width="9.1796875" style="62"/>
    <col min="9721" max="9721" width="31" style="62" customWidth="1"/>
    <col min="9722" max="9722" width="18.54296875" style="62" customWidth="1"/>
    <col min="9723" max="9723" width="3.81640625" style="62" customWidth="1"/>
    <col min="9724" max="9724" width="18.7265625" style="62" customWidth="1"/>
    <col min="9725" max="9733" width="14" style="62" customWidth="1"/>
    <col min="9734" max="9734" width="13" style="62" bestFit="1" customWidth="1"/>
    <col min="9735" max="9735" width="14.54296875" style="62" bestFit="1" customWidth="1"/>
    <col min="9736" max="9736" width="12.1796875" style="62" bestFit="1" customWidth="1"/>
    <col min="9737" max="9747" width="14" style="62" customWidth="1"/>
    <col min="9748" max="9751" width="13.26953125" style="62" customWidth="1"/>
    <col min="9752" max="9976" width="9.1796875" style="62"/>
    <col min="9977" max="9977" width="31" style="62" customWidth="1"/>
    <col min="9978" max="9978" width="18.54296875" style="62" customWidth="1"/>
    <col min="9979" max="9979" width="3.81640625" style="62" customWidth="1"/>
    <col min="9980" max="9980" width="18.7265625" style="62" customWidth="1"/>
    <col min="9981" max="9989" width="14" style="62" customWidth="1"/>
    <col min="9990" max="9990" width="13" style="62" bestFit="1" customWidth="1"/>
    <col min="9991" max="9991" width="14.54296875" style="62" bestFit="1" customWidth="1"/>
    <col min="9992" max="9992" width="12.1796875" style="62" bestFit="1" customWidth="1"/>
    <col min="9993" max="10003" width="14" style="62" customWidth="1"/>
    <col min="10004" max="10007" width="13.26953125" style="62" customWidth="1"/>
    <col min="10008" max="10232" width="9.1796875" style="62"/>
    <col min="10233" max="10233" width="31" style="62" customWidth="1"/>
    <col min="10234" max="10234" width="18.54296875" style="62" customWidth="1"/>
    <col min="10235" max="10235" width="3.81640625" style="62" customWidth="1"/>
    <col min="10236" max="10236" width="18.7265625" style="62" customWidth="1"/>
    <col min="10237" max="10245" width="14" style="62" customWidth="1"/>
    <col min="10246" max="10246" width="13" style="62" bestFit="1" customWidth="1"/>
    <col min="10247" max="10247" width="14.54296875" style="62" bestFit="1" customWidth="1"/>
    <col min="10248" max="10248" width="12.1796875" style="62" bestFit="1" customWidth="1"/>
    <col min="10249" max="10259" width="14" style="62" customWidth="1"/>
    <col min="10260" max="10263" width="13.26953125" style="62" customWidth="1"/>
    <col min="10264" max="10488" width="9.1796875" style="62"/>
    <col min="10489" max="10489" width="31" style="62" customWidth="1"/>
    <col min="10490" max="10490" width="18.54296875" style="62" customWidth="1"/>
    <col min="10491" max="10491" width="3.81640625" style="62" customWidth="1"/>
    <col min="10492" max="10492" width="18.7265625" style="62" customWidth="1"/>
    <col min="10493" max="10501" width="14" style="62" customWidth="1"/>
    <col min="10502" max="10502" width="13" style="62" bestFit="1" customWidth="1"/>
    <col min="10503" max="10503" width="14.54296875" style="62" bestFit="1" customWidth="1"/>
    <col min="10504" max="10504" width="12.1796875" style="62" bestFit="1" customWidth="1"/>
    <col min="10505" max="10515" width="14" style="62" customWidth="1"/>
    <col min="10516" max="10519" width="13.26953125" style="62" customWidth="1"/>
    <col min="10520" max="10744" width="9.1796875" style="62"/>
    <col min="10745" max="10745" width="31" style="62" customWidth="1"/>
    <col min="10746" max="10746" width="18.54296875" style="62" customWidth="1"/>
    <col min="10747" max="10747" width="3.81640625" style="62" customWidth="1"/>
    <col min="10748" max="10748" width="18.7265625" style="62" customWidth="1"/>
    <col min="10749" max="10757" width="14" style="62" customWidth="1"/>
    <col min="10758" max="10758" width="13" style="62" bestFit="1" customWidth="1"/>
    <col min="10759" max="10759" width="14.54296875" style="62" bestFit="1" customWidth="1"/>
    <col min="10760" max="10760" width="12.1796875" style="62" bestFit="1" customWidth="1"/>
    <col min="10761" max="10771" width="14" style="62" customWidth="1"/>
    <col min="10772" max="10775" width="13.26953125" style="62" customWidth="1"/>
    <col min="10776" max="11000" width="9.1796875" style="62"/>
    <col min="11001" max="11001" width="31" style="62" customWidth="1"/>
    <col min="11002" max="11002" width="18.54296875" style="62" customWidth="1"/>
    <col min="11003" max="11003" width="3.81640625" style="62" customWidth="1"/>
    <col min="11004" max="11004" width="18.7265625" style="62" customWidth="1"/>
    <col min="11005" max="11013" width="14" style="62" customWidth="1"/>
    <col min="11014" max="11014" width="13" style="62" bestFit="1" customWidth="1"/>
    <col min="11015" max="11015" width="14.54296875" style="62" bestFit="1" customWidth="1"/>
    <col min="11016" max="11016" width="12.1796875" style="62" bestFit="1" customWidth="1"/>
    <col min="11017" max="11027" width="14" style="62" customWidth="1"/>
    <col min="11028" max="11031" width="13.26953125" style="62" customWidth="1"/>
    <col min="11032" max="11256" width="9.1796875" style="62"/>
    <col min="11257" max="11257" width="31" style="62" customWidth="1"/>
    <col min="11258" max="11258" width="18.54296875" style="62" customWidth="1"/>
    <col min="11259" max="11259" width="3.81640625" style="62" customWidth="1"/>
    <col min="11260" max="11260" width="18.7265625" style="62" customWidth="1"/>
    <col min="11261" max="11269" width="14" style="62" customWidth="1"/>
    <col min="11270" max="11270" width="13" style="62" bestFit="1" customWidth="1"/>
    <col min="11271" max="11271" width="14.54296875" style="62" bestFit="1" customWidth="1"/>
    <col min="11272" max="11272" width="12.1796875" style="62" bestFit="1" customWidth="1"/>
    <col min="11273" max="11283" width="14" style="62" customWidth="1"/>
    <col min="11284" max="11287" width="13.26953125" style="62" customWidth="1"/>
    <col min="11288" max="11512" width="9.1796875" style="62"/>
    <col min="11513" max="11513" width="31" style="62" customWidth="1"/>
    <col min="11514" max="11514" width="18.54296875" style="62" customWidth="1"/>
    <col min="11515" max="11515" width="3.81640625" style="62" customWidth="1"/>
    <col min="11516" max="11516" width="18.7265625" style="62" customWidth="1"/>
    <col min="11517" max="11525" width="14" style="62" customWidth="1"/>
    <col min="11526" max="11526" width="13" style="62" bestFit="1" customWidth="1"/>
    <col min="11527" max="11527" width="14.54296875" style="62" bestFit="1" customWidth="1"/>
    <col min="11528" max="11528" width="12.1796875" style="62" bestFit="1" customWidth="1"/>
    <col min="11529" max="11539" width="14" style="62" customWidth="1"/>
    <col min="11540" max="11543" width="13.26953125" style="62" customWidth="1"/>
    <col min="11544" max="11768" width="9.1796875" style="62"/>
    <col min="11769" max="11769" width="31" style="62" customWidth="1"/>
    <col min="11770" max="11770" width="18.54296875" style="62" customWidth="1"/>
    <col min="11771" max="11771" width="3.81640625" style="62" customWidth="1"/>
    <col min="11772" max="11772" width="18.7265625" style="62" customWidth="1"/>
    <col min="11773" max="11781" width="14" style="62" customWidth="1"/>
    <col min="11782" max="11782" width="13" style="62" bestFit="1" customWidth="1"/>
    <col min="11783" max="11783" width="14.54296875" style="62" bestFit="1" customWidth="1"/>
    <col min="11784" max="11784" width="12.1796875" style="62" bestFit="1" customWidth="1"/>
    <col min="11785" max="11795" width="14" style="62" customWidth="1"/>
    <col min="11796" max="11799" width="13.26953125" style="62" customWidth="1"/>
    <col min="11800" max="12024" width="9.1796875" style="62"/>
    <col min="12025" max="12025" width="31" style="62" customWidth="1"/>
    <col min="12026" max="12026" width="18.54296875" style="62" customWidth="1"/>
    <col min="12027" max="12027" width="3.81640625" style="62" customWidth="1"/>
    <col min="12028" max="12028" width="18.7265625" style="62" customWidth="1"/>
    <col min="12029" max="12037" width="14" style="62" customWidth="1"/>
    <col min="12038" max="12038" width="13" style="62" bestFit="1" customWidth="1"/>
    <col min="12039" max="12039" width="14.54296875" style="62" bestFit="1" customWidth="1"/>
    <col min="12040" max="12040" width="12.1796875" style="62" bestFit="1" customWidth="1"/>
    <col min="12041" max="12051" width="14" style="62" customWidth="1"/>
    <col min="12052" max="12055" width="13.26953125" style="62" customWidth="1"/>
    <col min="12056" max="12280" width="9.1796875" style="62"/>
    <col min="12281" max="12281" width="31" style="62" customWidth="1"/>
    <col min="12282" max="12282" width="18.54296875" style="62" customWidth="1"/>
    <col min="12283" max="12283" width="3.81640625" style="62" customWidth="1"/>
    <col min="12284" max="12284" width="18.7265625" style="62" customWidth="1"/>
    <col min="12285" max="12293" width="14" style="62" customWidth="1"/>
    <col min="12294" max="12294" width="13" style="62" bestFit="1" customWidth="1"/>
    <col min="12295" max="12295" width="14.54296875" style="62" bestFit="1" customWidth="1"/>
    <col min="12296" max="12296" width="12.1796875" style="62" bestFit="1" customWidth="1"/>
    <col min="12297" max="12307" width="14" style="62" customWidth="1"/>
    <col min="12308" max="12311" width="13.26953125" style="62" customWidth="1"/>
    <col min="12312" max="12536" width="9.1796875" style="62"/>
    <col min="12537" max="12537" width="31" style="62" customWidth="1"/>
    <col min="12538" max="12538" width="18.54296875" style="62" customWidth="1"/>
    <col min="12539" max="12539" width="3.81640625" style="62" customWidth="1"/>
    <col min="12540" max="12540" width="18.7265625" style="62" customWidth="1"/>
    <col min="12541" max="12549" width="14" style="62" customWidth="1"/>
    <col min="12550" max="12550" width="13" style="62" bestFit="1" customWidth="1"/>
    <col min="12551" max="12551" width="14.54296875" style="62" bestFit="1" customWidth="1"/>
    <col min="12552" max="12552" width="12.1796875" style="62" bestFit="1" customWidth="1"/>
    <col min="12553" max="12563" width="14" style="62" customWidth="1"/>
    <col min="12564" max="12567" width="13.26953125" style="62" customWidth="1"/>
    <col min="12568" max="12792" width="9.1796875" style="62"/>
    <col min="12793" max="12793" width="31" style="62" customWidth="1"/>
    <col min="12794" max="12794" width="18.54296875" style="62" customWidth="1"/>
    <col min="12795" max="12795" width="3.81640625" style="62" customWidth="1"/>
    <col min="12796" max="12796" width="18.7265625" style="62" customWidth="1"/>
    <col min="12797" max="12805" width="14" style="62" customWidth="1"/>
    <col min="12806" max="12806" width="13" style="62" bestFit="1" customWidth="1"/>
    <col min="12807" max="12807" width="14.54296875" style="62" bestFit="1" customWidth="1"/>
    <col min="12808" max="12808" width="12.1796875" style="62" bestFit="1" customWidth="1"/>
    <col min="12809" max="12819" width="14" style="62" customWidth="1"/>
    <col min="12820" max="12823" width="13.26953125" style="62" customWidth="1"/>
    <col min="12824" max="13048" width="9.1796875" style="62"/>
    <col min="13049" max="13049" width="31" style="62" customWidth="1"/>
    <col min="13050" max="13050" width="18.54296875" style="62" customWidth="1"/>
    <col min="13051" max="13051" width="3.81640625" style="62" customWidth="1"/>
    <col min="13052" max="13052" width="18.7265625" style="62" customWidth="1"/>
    <col min="13053" max="13061" width="14" style="62" customWidth="1"/>
    <col min="13062" max="13062" width="13" style="62" bestFit="1" customWidth="1"/>
    <col min="13063" max="13063" width="14.54296875" style="62" bestFit="1" customWidth="1"/>
    <col min="13064" max="13064" width="12.1796875" style="62" bestFit="1" customWidth="1"/>
    <col min="13065" max="13075" width="14" style="62" customWidth="1"/>
    <col min="13076" max="13079" width="13.26953125" style="62" customWidth="1"/>
    <col min="13080" max="13304" width="9.1796875" style="62"/>
    <col min="13305" max="13305" width="31" style="62" customWidth="1"/>
    <col min="13306" max="13306" width="18.54296875" style="62" customWidth="1"/>
    <col min="13307" max="13307" width="3.81640625" style="62" customWidth="1"/>
    <col min="13308" max="13308" width="18.7265625" style="62" customWidth="1"/>
    <col min="13309" max="13317" width="14" style="62" customWidth="1"/>
    <col min="13318" max="13318" width="13" style="62" bestFit="1" customWidth="1"/>
    <col min="13319" max="13319" width="14.54296875" style="62" bestFit="1" customWidth="1"/>
    <col min="13320" max="13320" width="12.1796875" style="62" bestFit="1" customWidth="1"/>
    <col min="13321" max="13331" width="14" style="62" customWidth="1"/>
    <col min="13332" max="13335" width="13.26953125" style="62" customWidth="1"/>
    <col min="13336" max="13560" width="9.1796875" style="62"/>
    <col min="13561" max="13561" width="31" style="62" customWidth="1"/>
    <col min="13562" max="13562" width="18.54296875" style="62" customWidth="1"/>
    <col min="13563" max="13563" width="3.81640625" style="62" customWidth="1"/>
    <col min="13564" max="13564" width="18.7265625" style="62" customWidth="1"/>
    <col min="13565" max="13573" width="14" style="62" customWidth="1"/>
    <col min="13574" max="13574" width="13" style="62" bestFit="1" customWidth="1"/>
    <col min="13575" max="13575" width="14.54296875" style="62" bestFit="1" customWidth="1"/>
    <col min="13576" max="13576" width="12.1796875" style="62" bestFit="1" customWidth="1"/>
    <col min="13577" max="13587" width="14" style="62" customWidth="1"/>
    <col min="13588" max="13591" width="13.26953125" style="62" customWidth="1"/>
    <col min="13592" max="13816" width="9.1796875" style="62"/>
    <col min="13817" max="13817" width="31" style="62" customWidth="1"/>
    <col min="13818" max="13818" width="18.54296875" style="62" customWidth="1"/>
    <col min="13819" max="13819" width="3.81640625" style="62" customWidth="1"/>
    <col min="13820" max="13820" width="18.7265625" style="62" customWidth="1"/>
    <col min="13821" max="13829" width="14" style="62" customWidth="1"/>
    <col min="13830" max="13830" width="13" style="62" bestFit="1" customWidth="1"/>
    <col min="13831" max="13831" width="14.54296875" style="62" bestFit="1" customWidth="1"/>
    <col min="13832" max="13832" width="12.1796875" style="62" bestFit="1" customWidth="1"/>
    <col min="13833" max="13843" width="14" style="62" customWidth="1"/>
    <col min="13844" max="13847" width="13.26953125" style="62" customWidth="1"/>
    <col min="13848" max="14072" width="9.1796875" style="62"/>
    <col min="14073" max="14073" width="31" style="62" customWidth="1"/>
    <col min="14074" max="14074" width="18.54296875" style="62" customWidth="1"/>
    <col min="14075" max="14075" width="3.81640625" style="62" customWidth="1"/>
    <col min="14076" max="14076" width="18.7265625" style="62" customWidth="1"/>
    <col min="14077" max="14085" width="14" style="62" customWidth="1"/>
    <col min="14086" max="14086" width="13" style="62" bestFit="1" customWidth="1"/>
    <col min="14087" max="14087" width="14.54296875" style="62" bestFit="1" customWidth="1"/>
    <col min="14088" max="14088" width="12.1796875" style="62" bestFit="1" customWidth="1"/>
    <col min="14089" max="14099" width="14" style="62" customWidth="1"/>
    <col min="14100" max="14103" width="13.26953125" style="62" customWidth="1"/>
    <col min="14104" max="14328" width="9.1796875" style="62"/>
    <col min="14329" max="14329" width="31" style="62" customWidth="1"/>
    <col min="14330" max="14330" width="18.54296875" style="62" customWidth="1"/>
    <col min="14331" max="14331" width="3.81640625" style="62" customWidth="1"/>
    <col min="14332" max="14332" width="18.7265625" style="62" customWidth="1"/>
    <col min="14333" max="14341" width="14" style="62" customWidth="1"/>
    <col min="14342" max="14342" width="13" style="62" bestFit="1" customWidth="1"/>
    <col min="14343" max="14343" width="14.54296875" style="62" bestFit="1" customWidth="1"/>
    <col min="14344" max="14344" width="12.1796875" style="62" bestFit="1" customWidth="1"/>
    <col min="14345" max="14355" width="14" style="62" customWidth="1"/>
    <col min="14356" max="14359" width="13.26953125" style="62" customWidth="1"/>
    <col min="14360" max="14584" width="9.1796875" style="62"/>
    <col min="14585" max="14585" width="31" style="62" customWidth="1"/>
    <col min="14586" max="14586" width="18.54296875" style="62" customWidth="1"/>
    <col min="14587" max="14587" width="3.81640625" style="62" customWidth="1"/>
    <col min="14588" max="14588" width="18.7265625" style="62" customWidth="1"/>
    <col min="14589" max="14597" width="14" style="62" customWidth="1"/>
    <col min="14598" max="14598" width="13" style="62" bestFit="1" customWidth="1"/>
    <col min="14599" max="14599" width="14.54296875" style="62" bestFit="1" customWidth="1"/>
    <col min="14600" max="14600" width="12.1796875" style="62" bestFit="1" customWidth="1"/>
    <col min="14601" max="14611" width="14" style="62" customWidth="1"/>
    <col min="14612" max="14615" width="13.26953125" style="62" customWidth="1"/>
    <col min="14616" max="14840" width="9.1796875" style="62"/>
    <col min="14841" max="14841" width="31" style="62" customWidth="1"/>
    <col min="14842" max="14842" width="18.54296875" style="62" customWidth="1"/>
    <col min="14843" max="14843" width="3.81640625" style="62" customWidth="1"/>
    <col min="14844" max="14844" width="18.7265625" style="62" customWidth="1"/>
    <col min="14845" max="14853" width="14" style="62" customWidth="1"/>
    <col min="14854" max="14854" width="13" style="62" bestFit="1" customWidth="1"/>
    <col min="14855" max="14855" width="14.54296875" style="62" bestFit="1" customWidth="1"/>
    <col min="14856" max="14856" width="12.1796875" style="62" bestFit="1" customWidth="1"/>
    <col min="14857" max="14867" width="14" style="62" customWidth="1"/>
    <col min="14868" max="14871" width="13.26953125" style="62" customWidth="1"/>
    <col min="14872" max="15096" width="9.1796875" style="62"/>
    <col min="15097" max="15097" width="31" style="62" customWidth="1"/>
    <col min="15098" max="15098" width="18.54296875" style="62" customWidth="1"/>
    <col min="15099" max="15099" width="3.81640625" style="62" customWidth="1"/>
    <col min="15100" max="15100" width="18.7265625" style="62" customWidth="1"/>
    <col min="15101" max="15109" width="14" style="62" customWidth="1"/>
    <col min="15110" max="15110" width="13" style="62" bestFit="1" customWidth="1"/>
    <col min="15111" max="15111" width="14.54296875" style="62" bestFit="1" customWidth="1"/>
    <col min="15112" max="15112" width="12.1796875" style="62" bestFit="1" customWidth="1"/>
    <col min="15113" max="15123" width="14" style="62" customWidth="1"/>
    <col min="15124" max="15127" width="13.26953125" style="62" customWidth="1"/>
    <col min="15128" max="15352" width="9.1796875" style="62"/>
    <col min="15353" max="15353" width="31" style="62" customWidth="1"/>
    <col min="15354" max="15354" width="18.54296875" style="62" customWidth="1"/>
    <col min="15355" max="15355" width="3.81640625" style="62" customWidth="1"/>
    <col min="15356" max="15356" width="18.7265625" style="62" customWidth="1"/>
    <col min="15357" max="15365" width="14" style="62" customWidth="1"/>
    <col min="15366" max="15366" width="13" style="62" bestFit="1" customWidth="1"/>
    <col min="15367" max="15367" width="14.54296875" style="62" bestFit="1" customWidth="1"/>
    <col min="15368" max="15368" width="12.1796875" style="62" bestFit="1" customWidth="1"/>
    <col min="15369" max="15379" width="14" style="62" customWidth="1"/>
    <col min="15380" max="15383" width="13.26953125" style="62" customWidth="1"/>
    <col min="15384" max="15608" width="9.1796875" style="62"/>
    <col min="15609" max="15609" width="31" style="62" customWidth="1"/>
    <col min="15610" max="15610" width="18.54296875" style="62" customWidth="1"/>
    <col min="15611" max="15611" width="3.81640625" style="62" customWidth="1"/>
    <col min="15612" max="15612" width="18.7265625" style="62" customWidth="1"/>
    <col min="15613" max="15621" width="14" style="62" customWidth="1"/>
    <col min="15622" max="15622" width="13" style="62" bestFit="1" customWidth="1"/>
    <col min="15623" max="15623" width="14.54296875" style="62" bestFit="1" customWidth="1"/>
    <col min="15624" max="15624" width="12.1796875" style="62" bestFit="1" customWidth="1"/>
    <col min="15625" max="15635" width="14" style="62" customWidth="1"/>
    <col min="15636" max="15639" width="13.26953125" style="62" customWidth="1"/>
    <col min="15640" max="15864" width="9.1796875" style="62"/>
    <col min="15865" max="15865" width="31" style="62" customWidth="1"/>
    <col min="15866" max="15866" width="18.54296875" style="62" customWidth="1"/>
    <col min="15867" max="15867" width="3.81640625" style="62" customWidth="1"/>
    <col min="15868" max="15868" width="18.7265625" style="62" customWidth="1"/>
    <col min="15869" max="15877" width="14" style="62" customWidth="1"/>
    <col min="15878" max="15878" width="13" style="62" bestFit="1" customWidth="1"/>
    <col min="15879" max="15879" width="14.54296875" style="62" bestFit="1" customWidth="1"/>
    <col min="15880" max="15880" width="12.1796875" style="62" bestFit="1" customWidth="1"/>
    <col min="15881" max="15891" width="14" style="62" customWidth="1"/>
    <col min="15892" max="15895" width="13.26953125" style="62" customWidth="1"/>
    <col min="15896" max="16120" width="9.1796875" style="62"/>
    <col min="16121" max="16121" width="31" style="62" customWidth="1"/>
    <col min="16122" max="16122" width="18.54296875" style="62" customWidth="1"/>
    <col min="16123" max="16123" width="3.81640625" style="62" customWidth="1"/>
    <col min="16124" max="16124" width="18.7265625" style="62" customWidth="1"/>
    <col min="16125" max="16133" width="14" style="62" customWidth="1"/>
    <col min="16134" max="16134" width="13" style="62" bestFit="1" customWidth="1"/>
    <col min="16135" max="16135" width="14.54296875" style="62" bestFit="1" customWidth="1"/>
    <col min="16136" max="16136" width="12.1796875" style="62" bestFit="1" customWidth="1"/>
    <col min="16137" max="16147" width="14" style="62" customWidth="1"/>
    <col min="16148" max="16151" width="13.26953125" style="62" customWidth="1"/>
    <col min="16152" max="16381" width="9.1796875" style="62"/>
    <col min="16382" max="16384" width="9.1796875" style="62" customWidth="1"/>
  </cols>
  <sheetData>
    <row r="1" spans="1:28">
      <c r="D1" s="62"/>
      <c r="E1" s="62"/>
      <c r="F1" s="62"/>
    </row>
    <row r="2" spans="1:28">
      <c r="D2" s="62"/>
      <c r="E2" s="62"/>
      <c r="F2" s="62"/>
      <c r="Q2"/>
      <c r="R2"/>
      <c r="S2"/>
      <c r="T2"/>
      <c r="U2"/>
    </row>
    <row r="3" spans="1:28" s="64" customFormat="1" ht="15.75" customHeight="1">
      <c r="A3" s="566" t="s">
        <v>102</v>
      </c>
      <c r="B3" s="567"/>
      <c r="C3" s="567"/>
      <c r="D3" s="567"/>
      <c r="E3" s="567"/>
      <c r="F3" s="567"/>
      <c r="G3" s="567"/>
      <c r="H3" s="567"/>
      <c r="I3" s="567"/>
      <c r="J3"/>
      <c r="K3"/>
      <c r="AA3" s="378"/>
      <c r="AB3" s="378"/>
    </row>
    <row r="4" spans="1:28" ht="44.25" customHeight="1">
      <c r="A4" s="129" t="s">
        <v>75</v>
      </c>
      <c r="B4" s="129" t="s">
        <v>61</v>
      </c>
      <c r="C4" s="129" t="s">
        <v>76</v>
      </c>
      <c r="D4" s="129" t="s">
        <v>77</v>
      </c>
      <c r="E4" s="129" t="s">
        <v>298</v>
      </c>
      <c r="F4" s="129" t="s">
        <v>78</v>
      </c>
      <c r="G4" s="129" t="s">
        <v>300</v>
      </c>
      <c r="H4" s="129" t="s">
        <v>231</v>
      </c>
      <c r="I4" s="129" t="s">
        <v>265</v>
      </c>
      <c r="J4"/>
      <c r="K4"/>
      <c r="L4"/>
      <c r="M4" s="62"/>
      <c r="N4" s="62"/>
    </row>
    <row r="5" spans="1:28" ht="13">
      <c r="A5" s="131">
        <v>2014</v>
      </c>
      <c r="B5" s="130">
        <f>AVERAGEIF(A$24:A$131,A5,J$24:J$131)</f>
        <v>18025.666666666668</v>
      </c>
      <c r="C5" s="130">
        <f>AVERAGEIF(A$24:A$131,A5,L$24:L$131)</f>
        <v>2033.25</v>
      </c>
      <c r="D5" s="130">
        <f>AVERAGEIF(A$24:A$131,A5,O$24:O$131)</f>
        <v>222</v>
      </c>
      <c r="E5" s="130">
        <f>AVERAGEIF(A$24:A$131,A5,R$24:R$131)</f>
        <v>46</v>
      </c>
      <c r="F5" s="130">
        <f>AVERAGEIF(A$24:A$131,A5,U$24:U$131)</f>
        <v>6534.166666666667</v>
      </c>
      <c r="G5" s="130">
        <f>AVERAGEIF(A$24:A$131,A5,X$24:X$131)</f>
        <v>229.58333333333334</v>
      </c>
      <c r="H5" s="130">
        <f>AVERAGEIF(A$24:A$131,A5,AA$24:AA$131)</f>
        <v>1</v>
      </c>
      <c r="I5" s="130">
        <f>ROUND(AVERAGEIF(A$24:A$131,A5,AD$24:AD$131),0)</f>
        <v>1</v>
      </c>
      <c r="J5"/>
      <c r="K5"/>
      <c r="L5"/>
      <c r="M5" s="62"/>
      <c r="N5" s="62"/>
    </row>
    <row r="6" spans="1:28" ht="13">
      <c r="A6" s="131">
        <v>2015</v>
      </c>
      <c r="B6" s="130">
        <f t="shared" ref="B6:B13" si="0">AVERAGEIF(A$24:A$131,A6,J$24:J$131)</f>
        <v>18196.5</v>
      </c>
      <c r="C6" s="130">
        <f t="shared" ref="C6:C13" si="1">AVERAGEIF(A$24:A$131,A6,L$24:L$131)</f>
        <v>2051.8333333333335</v>
      </c>
      <c r="D6" s="130">
        <f>AVERAGEIF(A$24:A$131,A6,O$24:O$131)</f>
        <v>218</v>
      </c>
      <c r="E6" s="130">
        <f t="shared" ref="E6:E12" si="2">AVERAGEIF(A$24:A$131,A6,R$24:R$131)</f>
        <v>43.583333333333336</v>
      </c>
      <c r="F6" s="130">
        <f t="shared" ref="F6:F13" si="3">AVERAGEIF(A$24:A$131,A6,U$24:U$131)</f>
        <v>6557.5</v>
      </c>
      <c r="G6" s="130">
        <f t="shared" ref="G6:G13" si="4">AVERAGEIF(A$24:A$131,A6,X$24:X$131)</f>
        <v>228.5</v>
      </c>
      <c r="H6" s="130">
        <f t="shared" ref="H6:H13" si="5">AVERAGEIF(A$24:A$131,A6,AA$24:AA$131)</f>
        <v>1</v>
      </c>
      <c r="I6" s="130">
        <f t="shared" ref="I6:I13" si="6">ROUND(AVERAGEIF(A$24:A$131,A6,AD$24:AD$131),0)</f>
        <v>1</v>
      </c>
      <c r="J6"/>
      <c r="K6"/>
      <c r="L6"/>
      <c r="M6" s="62"/>
      <c r="N6" s="62"/>
    </row>
    <row r="7" spans="1:28" ht="13">
      <c r="A7" s="131">
        <v>2016</v>
      </c>
      <c r="B7" s="130">
        <f t="shared" si="0"/>
        <v>18417.25</v>
      </c>
      <c r="C7" s="130">
        <f t="shared" si="1"/>
        <v>2067</v>
      </c>
      <c r="D7" s="130">
        <f t="shared" ref="D7:D13" si="7">AVERAGEIF(A$24:A$131,A7,O$24:O$131)</f>
        <v>216.75</v>
      </c>
      <c r="E7" s="130">
        <f t="shared" si="2"/>
        <v>43.5</v>
      </c>
      <c r="F7" s="130">
        <f t="shared" si="3"/>
        <v>6567.5</v>
      </c>
      <c r="G7" s="130">
        <f t="shared" si="4"/>
        <v>227.58333333333334</v>
      </c>
      <c r="H7" s="130">
        <f t="shared" si="5"/>
        <v>1</v>
      </c>
      <c r="I7" s="130">
        <f t="shared" si="6"/>
        <v>1</v>
      </c>
      <c r="J7"/>
      <c r="K7"/>
      <c r="L7"/>
      <c r="M7" s="62"/>
      <c r="N7" s="62"/>
    </row>
    <row r="8" spans="1:28" ht="13">
      <c r="A8" s="131">
        <v>2017</v>
      </c>
      <c r="B8" s="130">
        <f t="shared" si="0"/>
        <v>18677.583333333332</v>
      </c>
      <c r="C8" s="130">
        <f t="shared" si="1"/>
        <v>2080.6666666666665</v>
      </c>
      <c r="D8" s="130">
        <f t="shared" si="7"/>
        <v>219.16666666666666</v>
      </c>
      <c r="E8" s="130">
        <f t="shared" si="2"/>
        <v>42.5</v>
      </c>
      <c r="F8" s="130">
        <f t="shared" si="3"/>
        <v>6581.666666666667</v>
      </c>
      <c r="G8" s="130">
        <f t="shared" si="4"/>
        <v>229.75</v>
      </c>
      <c r="H8" s="130">
        <f t="shared" si="5"/>
        <v>1</v>
      </c>
      <c r="I8" s="130">
        <f t="shared" si="6"/>
        <v>1</v>
      </c>
      <c r="J8"/>
      <c r="K8"/>
      <c r="L8"/>
      <c r="M8" s="62"/>
      <c r="N8" s="62"/>
    </row>
    <row r="9" spans="1:28" ht="13">
      <c r="A9" s="131">
        <v>2018</v>
      </c>
      <c r="B9" s="130">
        <f t="shared" si="0"/>
        <v>18942</v>
      </c>
      <c r="C9" s="130">
        <f t="shared" si="1"/>
        <v>2089.1666666666665</v>
      </c>
      <c r="D9" s="130">
        <f t="shared" si="7"/>
        <v>217.33333333333334</v>
      </c>
      <c r="E9" s="130">
        <f t="shared" si="2"/>
        <v>41</v>
      </c>
      <c r="F9" s="130">
        <f t="shared" si="3"/>
        <v>6579</v>
      </c>
      <c r="G9" s="130">
        <f t="shared" si="4"/>
        <v>229.5</v>
      </c>
      <c r="H9" s="130">
        <f t="shared" si="5"/>
        <v>1</v>
      </c>
      <c r="I9" s="130">
        <f t="shared" si="6"/>
        <v>2</v>
      </c>
      <c r="J9"/>
      <c r="K9"/>
      <c r="L9"/>
      <c r="M9" s="62"/>
      <c r="N9" s="62"/>
    </row>
    <row r="10" spans="1:28" ht="13">
      <c r="A10" s="131">
        <v>2019</v>
      </c>
      <c r="B10" s="130">
        <f t="shared" si="0"/>
        <v>19073.333333333332</v>
      </c>
      <c r="C10" s="130">
        <f t="shared" si="1"/>
        <v>2082</v>
      </c>
      <c r="D10" s="130">
        <f t="shared" si="7"/>
        <v>220</v>
      </c>
      <c r="E10" s="130">
        <f t="shared" si="2"/>
        <v>37.833333333333336</v>
      </c>
      <c r="F10" s="130">
        <f t="shared" si="3"/>
        <v>6560.333333333333</v>
      </c>
      <c r="G10" s="130">
        <f t="shared" si="4"/>
        <v>228.58333333333334</v>
      </c>
      <c r="H10" s="130">
        <f t="shared" si="5"/>
        <v>1</v>
      </c>
      <c r="I10" s="130">
        <f t="shared" si="6"/>
        <v>2</v>
      </c>
      <c r="J10"/>
      <c r="K10"/>
      <c r="L10"/>
      <c r="M10" s="62"/>
      <c r="N10" s="62"/>
    </row>
    <row r="11" spans="1:28" ht="13">
      <c r="A11" s="131">
        <v>2020</v>
      </c>
      <c r="B11" s="130">
        <f t="shared" si="0"/>
        <v>19223.5</v>
      </c>
      <c r="C11" s="130">
        <f t="shared" si="1"/>
        <v>2084.25</v>
      </c>
      <c r="D11" s="130">
        <f t="shared" si="7"/>
        <v>221</v>
      </c>
      <c r="E11" s="130">
        <f t="shared" si="2"/>
        <v>36.583333333333336</v>
      </c>
      <c r="F11" s="130">
        <f t="shared" si="3"/>
        <v>6479.25</v>
      </c>
      <c r="G11" s="130">
        <f t="shared" si="4"/>
        <v>229</v>
      </c>
      <c r="H11" s="130">
        <f t="shared" si="5"/>
        <v>1</v>
      </c>
      <c r="I11" s="130">
        <f t="shared" si="6"/>
        <v>2</v>
      </c>
      <c r="J11"/>
      <c r="K11"/>
      <c r="L11"/>
      <c r="M11" s="62"/>
      <c r="N11" s="62"/>
      <c r="Q11" s="278"/>
    </row>
    <row r="12" spans="1:28" ht="13">
      <c r="A12" s="131">
        <v>2021</v>
      </c>
      <c r="B12" s="130">
        <f t="shared" si="0"/>
        <v>19481.25</v>
      </c>
      <c r="C12" s="130">
        <f t="shared" si="1"/>
        <v>2094.75</v>
      </c>
      <c r="D12" s="130">
        <f t="shared" si="7"/>
        <v>215</v>
      </c>
      <c r="E12" s="130">
        <f t="shared" si="2"/>
        <v>36</v>
      </c>
      <c r="F12" s="130">
        <f t="shared" si="3"/>
        <v>6389.833333333333</v>
      </c>
      <c r="G12" s="130">
        <f t="shared" si="4"/>
        <v>338</v>
      </c>
      <c r="H12" s="130">
        <f t="shared" si="5"/>
        <v>1</v>
      </c>
      <c r="I12" s="130">
        <f t="shared" si="6"/>
        <v>2</v>
      </c>
      <c r="J12"/>
      <c r="K12"/>
      <c r="L12"/>
      <c r="M12" s="62"/>
      <c r="N12" s="62"/>
    </row>
    <row r="13" spans="1:28" ht="13">
      <c r="A13" s="131">
        <v>2022</v>
      </c>
      <c r="B13" s="130">
        <f t="shared" si="0"/>
        <v>19755.75</v>
      </c>
      <c r="C13" s="130">
        <f t="shared" si="1"/>
        <v>2107</v>
      </c>
      <c r="D13" s="130">
        <f t="shared" si="7"/>
        <v>209</v>
      </c>
      <c r="E13" s="130">
        <f>AVERAGEIF(A$24:A$131,A13,R$24:R$131)</f>
        <v>35.583333333333336</v>
      </c>
      <c r="F13" s="130">
        <f t="shared" si="3"/>
        <v>6375.666666666667</v>
      </c>
      <c r="G13" s="130">
        <f t="shared" si="4"/>
        <v>432.75</v>
      </c>
      <c r="H13" s="130">
        <f t="shared" si="5"/>
        <v>1</v>
      </c>
      <c r="I13" s="130">
        <f t="shared" si="6"/>
        <v>2</v>
      </c>
      <c r="J13"/>
      <c r="K13"/>
      <c r="L13"/>
      <c r="M13" s="62"/>
      <c r="N13" s="62"/>
    </row>
    <row r="14" spans="1:28" ht="13">
      <c r="A14" s="131">
        <v>2023</v>
      </c>
      <c r="B14" s="130">
        <f>AVERAGEIF(A$24:A$143,A14,J$24:J$143)</f>
        <v>20059.166666666668</v>
      </c>
      <c r="C14" s="130">
        <f>AVERAGEIF(A$24:A$143,A14,L$24:L$143)</f>
        <v>2125.3333333333335</v>
      </c>
      <c r="D14" s="130">
        <f>AVERAGEIF(A$24:A$143,A14,O$24:O$143)</f>
        <v>209.5</v>
      </c>
      <c r="E14" s="130">
        <f>AVERAGEIF(A$24:A$143,A14,R$24:R$143)</f>
        <v>36</v>
      </c>
      <c r="F14" s="130">
        <f>AVERAGEIF(A$24:A$143,A14,U$24:U$143)</f>
        <v>6399.5</v>
      </c>
      <c r="G14" s="130">
        <f>AVERAGEIF(A$24:A$143,A14,X$24:X$143)</f>
        <v>434.58333333333331</v>
      </c>
      <c r="H14" s="130">
        <f>AVERAGEIF(A$24:A$143,A14,AA$24:AA$143)</f>
        <v>1</v>
      </c>
      <c r="I14" s="130">
        <f>AVERAGEIF(A$24:A$143,A14,AD$24:AD$143)</f>
        <v>2</v>
      </c>
      <c r="J14"/>
      <c r="K14"/>
      <c r="L14"/>
      <c r="M14" s="62"/>
      <c r="N14" s="62"/>
    </row>
    <row r="15" spans="1:28">
      <c r="A15"/>
      <c r="B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</row>
    <row r="16" spans="1:28">
      <c r="A16"/>
      <c r="B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</row>
    <row r="17" spans="1:30">
      <c r="A17"/>
      <c r="B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</row>
    <row r="18" spans="1:30">
      <c r="A18"/>
      <c r="B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</row>
    <row r="20" spans="1:30" ht="15.75" customHeight="1">
      <c r="A20" s="569" t="s">
        <v>81</v>
      </c>
      <c r="B20" s="569"/>
      <c r="C20" s="66"/>
      <c r="D20" s="577" t="s">
        <v>82</v>
      </c>
      <c r="E20" s="568"/>
      <c r="F20" s="568"/>
      <c r="G20" s="568"/>
      <c r="H20" s="568"/>
      <c r="I20" s="568" t="s">
        <v>83</v>
      </c>
      <c r="J20" s="568"/>
      <c r="K20" s="568"/>
      <c r="L20" s="568"/>
      <c r="M20" s="568"/>
      <c r="N20" s="568"/>
      <c r="O20" s="568"/>
      <c r="P20" s="568"/>
      <c r="Q20" s="568"/>
      <c r="R20" s="568"/>
      <c r="S20" s="568"/>
      <c r="T20" s="568"/>
      <c r="U20" s="568"/>
      <c r="V20" s="568"/>
      <c r="W20" s="568"/>
      <c r="X20" s="568"/>
      <c r="Y20" s="568"/>
      <c r="Z20" s="568"/>
      <c r="AA20" s="568"/>
      <c r="AB20" s="568"/>
      <c r="AC20" s="568"/>
      <c r="AD20" s="568"/>
    </row>
    <row r="21" spans="1:30" ht="21.65" customHeight="1" thickBot="1">
      <c r="A21" s="132"/>
      <c r="B21" s="132"/>
      <c r="C21" s="68"/>
      <c r="D21" s="133" t="s">
        <v>84</v>
      </c>
      <c r="E21" s="133" t="s">
        <v>84</v>
      </c>
      <c r="F21" s="133" t="s">
        <v>84</v>
      </c>
      <c r="G21" s="133" t="s">
        <v>84</v>
      </c>
      <c r="H21" s="133" t="s">
        <v>84</v>
      </c>
      <c r="I21" s="571" t="str">
        <f>B4</f>
        <v>Residential</v>
      </c>
      <c r="J21" s="572"/>
      <c r="K21" s="576" t="str">
        <f>C4</f>
        <v>General Service &lt; 50 kW</v>
      </c>
      <c r="L21" s="572"/>
      <c r="M21" s="576" t="str">
        <f>D4</f>
        <v>General Service &gt; 50 to 4999 kW</v>
      </c>
      <c r="N21" s="571"/>
      <c r="O21" s="572"/>
      <c r="P21" s="576" t="s">
        <v>298</v>
      </c>
      <c r="Q21" s="571"/>
      <c r="R21" s="572"/>
      <c r="S21" s="576" t="s">
        <v>78</v>
      </c>
      <c r="T21" s="571"/>
      <c r="U21" s="572"/>
      <c r="V21" s="570" t="s">
        <v>300</v>
      </c>
      <c r="W21" s="571"/>
      <c r="X21" s="572"/>
      <c r="Y21" s="573" t="s">
        <v>231</v>
      </c>
      <c r="Z21" s="574"/>
      <c r="AA21" s="575" t="s">
        <v>80</v>
      </c>
      <c r="AB21" s="573" t="s">
        <v>265</v>
      </c>
      <c r="AC21" s="574"/>
      <c r="AD21" s="575" t="s">
        <v>80</v>
      </c>
    </row>
    <row r="22" spans="1:30" ht="32" thickBot="1">
      <c r="A22" s="67"/>
      <c r="B22" s="67"/>
      <c r="C22" s="69"/>
      <c r="D22" s="134" t="s">
        <v>236</v>
      </c>
      <c r="E22" s="135" t="s">
        <v>237</v>
      </c>
      <c r="F22" s="134" t="s">
        <v>238</v>
      </c>
      <c r="G22" s="369" t="s">
        <v>239</v>
      </c>
      <c r="H22" s="135" t="s">
        <v>240</v>
      </c>
      <c r="I22" s="136" t="s">
        <v>50</v>
      </c>
      <c r="J22" s="137" t="s">
        <v>85</v>
      </c>
      <c r="K22" s="134" t="s">
        <v>50</v>
      </c>
      <c r="L22" s="137" t="s">
        <v>85</v>
      </c>
      <c r="M22" s="134" t="s">
        <v>50</v>
      </c>
      <c r="N22" s="138" t="s">
        <v>51</v>
      </c>
      <c r="O22" s="137" t="s">
        <v>85</v>
      </c>
      <c r="P22" s="134" t="s">
        <v>50</v>
      </c>
      <c r="Q22" s="138" t="s">
        <v>51</v>
      </c>
      <c r="R22" s="137" t="s">
        <v>86</v>
      </c>
      <c r="S22" s="134" t="s">
        <v>50</v>
      </c>
      <c r="T22" s="138" t="s">
        <v>51</v>
      </c>
      <c r="U22" s="138" t="s">
        <v>85</v>
      </c>
      <c r="V22" s="134" t="s">
        <v>50</v>
      </c>
      <c r="W22" s="138" t="s">
        <v>51</v>
      </c>
      <c r="X22" s="138" t="s">
        <v>85</v>
      </c>
      <c r="Y22" s="139" t="s">
        <v>50</v>
      </c>
      <c r="Z22" s="140" t="s">
        <v>51</v>
      </c>
      <c r="AA22" s="141" t="s">
        <v>85</v>
      </c>
      <c r="AB22" s="379" t="s">
        <v>50</v>
      </c>
      <c r="AC22" s="380" t="s">
        <v>51</v>
      </c>
      <c r="AD22" s="141" t="s">
        <v>85</v>
      </c>
    </row>
    <row r="23" spans="1:30">
      <c r="A23" s="70" t="s">
        <v>67</v>
      </c>
      <c r="B23" s="70" t="s">
        <v>103</v>
      </c>
      <c r="C23" s="69"/>
      <c r="D23" s="71"/>
      <c r="E23" s="72"/>
      <c r="F23" s="71"/>
      <c r="G23" s="370"/>
      <c r="H23" s="72"/>
      <c r="I23" s="73"/>
      <c r="J23" s="74"/>
      <c r="K23" s="75"/>
      <c r="L23" s="74"/>
      <c r="M23" s="75"/>
      <c r="N23" s="76"/>
      <c r="O23" s="77"/>
      <c r="P23" s="79"/>
      <c r="Q23" s="80"/>
      <c r="R23" s="78"/>
      <c r="S23" s="79"/>
      <c r="T23" s="81"/>
      <c r="U23" s="82"/>
      <c r="V23" s="79"/>
      <c r="W23" s="80"/>
      <c r="X23" s="74"/>
      <c r="Y23" s="79"/>
      <c r="Z23" s="80"/>
      <c r="AA23" s="74"/>
      <c r="AB23" s="381"/>
      <c r="AC23" s="382"/>
      <c r="AD23" s="74"/>
    </row>
    <row r="24" spans="1:30" ht="13">
      <c r="A24" s="83">
        <v>2014</v>
      </c>
      <c r="B24" s="84" t="s">
        <v>87</v>
      </c>
      <c r="C24" s="85"/>
      <c r="D24" s="86">
        <v>57325233</v>
      </c>
      <c r="E24" s="86">
        <v>35574</v>
      </c>
      <c r="F24" s="86">
        <v>1476.4593521756403</v>
      </c>
      <c r="G24" s="86">
        <v>316072.17569599999</v>
      </c>
      <c r="H24" s="86">
        <f>SUM(D24:G24)</f>
        <v>57678355.635048173</v>
      </c>
      <c r="I24" s="87"/>
      <c r="J24" s="88">
        <v>17952</v>
      </c>
      <c r="K24" s="86"/>
      <c r="L24" s="88">
        <v>2025</v>
      </c>
      <c r="M24" s="89"/>
      <c r="N24" s="90"/>
      <c r="O24" s="88">
        <v>223</v>
      </c>
      <c r="P24" s="86"/>
      <c r="Q24" s="91"/>
      <c r="R24" s="88">
        <v>49</v>
      </c>
      <c r="S24" s="89"/>
      <c r="T24" s="92"/>
      <c r="U24" s="88">
        <v>6478</v>
      </c>
      <c r="V24" s="89"/>
      <c r="W24" s="90"/>
      <c r="X24" s="88">
        <v>229</v>
      </c>
      <c r="Y24" s="89"/>
      <c r="Z24" s="90"/>
      <c r="AA24" s="88">
        <v>1</v>
      </c>
      <c r="AB24" s="383"/>
      <c r="AC24" s="384"/>
      <c r="AD24" s="88">
        <v>1</v>
      </c>
    </row>
    <row r="25" spans="1:30" ht="13">
      <c r="A25" s="83">
        <v>2014</v>
      </c>
      <c r="B25" s="84" t="s">
        <v>88</v>
      </c>
      <c r="C25" s="93"/>
      <c r="D25" s="94">
        <v>51015008</v>
      </c>
      <c r="E25" s="94">
        <v>35770</v>
      </c>
      <c r="F25" s="94">
        <v>1313.9342261882321</v>
      </c>
      <c r="G25" s="94">
        <v>285062.48034299997</v>
      </c>
      <c r="H25" s="94">
        <f t="shared" ref="H25:H88" si="8">SUM(D25:G25)</f>
        <v>51337154.414569184</v>
      </c>
      <c r="I25" s="95"/>
      <c r="J25" s="96">
        <v>17966</v>
      </c>
      <c r="K25" s="94"/>
      <c r="L25" s="96">
        <v>2027</v>
      </c>
      <c r="M25" s="97"/>
      <c r="N25" s="98"/>
      <c r="O25" s="96">
        <v>223</v>
      </c>
      <c r="P25" s="94"/>
      <c r="Q25" s="99"/>
      <c r="R25" s="96">
        <v>48</v>
      </c>
      <c r="S25" s="97"/>
      <c r="T25" s="100"/>
      <c r="U25" s="96">
        <v>6488</v>
      </c>
      <c r="V25" s="97"/>
      <c r="W25" s="98"/>
      <c r="X25" s="96">
        <v>229</v>
      </c>
      <c r="Y25" s="97"/>
      <c r="Z25" s="98"/>
      <c r="AA25" s="96">
        <v>1</v>
      </c>
      <c r="AB25" s="385"/>
      <c r="AC25" s="386"/>
      <c r="AD25" s="96">
        <v>1</v>
      </c>
    </row>
    <row r="26" spans="1:30" ht="13">
      <c r="A26" s="83">
        <v>2014</v>
      </c>
      <c r="B26" s="84" t="s">
        <v>89</v>
      </c>
      <c r="C26" s="93"/>
      <c r="D26" s="94">
        <v>54782117</v>
      </c>
      <c r="E26" s="94">
        <v>56105</v>
      </c>
      <c r="F26" s="94">
        <v>1410.959271227561</v>
      </c>
      <c r="G26" s="94">
        <v>312774.95987799997</v>
      </c>
      <c r="H26" s="94">
        <f t="shared" si="8"/>
        <v>55152407.919149227</v>
      </c>
      <c r="I26" s="95"/>
      <c r="J26" s="96">
        <v>17979</v>
      </c>
      <c r="K26" s="94"/>
      <c r="L26" s="96">
        <v>2028</v>
      </c>
      <c r="M26" s="97"/>
      <c r="N26" s="98"/>
      <c r="O26" s="96">
        <v>223</v>
      </c>
      <c r="P26" s="94"/>
      <c r="Q26" s="99"/>
      <c r="R26" s="96">
        <v>48</v>
      </c>
      <c r="S26" s="97"/>
      <c r="T26" s="100"/>
      <c r="U26" s="96">
        <v>6499</v>
      </c>
      <c r="V26" s="97"/>
      <c r="W26" s="98"/>
      <c r="X26" s="96">
        <v>229</v>
      </c>
      <c r="Y26" s="97"/>
      <c r="Z26" s="98"/>
      <c r="AA26" s="96">
        <v>1</v>
      </c>
      <c r="AB26" s="385"/>
      <c r="AC26" s="386"/>
      <c r="AD26" s="96">
        <v>1</v>
      </c>
    </row>
    <row r="27" spans="1:30" ht="13">
      <c r="A27" s="83">
        <v>2014</v>
      </c>
      <c r="B27" s="84" t="s">
        <v>90</v>
      </c>
      <c r="C27" s="93"/>
      <c r="D27" s="94">
        <v>48002542</v>
      </c>
      <c r="E27" s="94">
        <v>106667</v>
      </c>
      <c r="F27" s="94">
        <v>1236.3456431848078</v>
      </c>
      <c r="G27" s="94">
        <v>304433.36342599994</v>
      </c>
      <c r="H27" s="94">
        <f t="shared" si="8"/>
        <v>48414878.709069185</v>
      </c>
      <c r="I27" s="95"/>
      <c r="J27" s="96">
        <v>17992</v>
      </c>
      <c r="K27" s="94"/>
      <c r="L27" s="96">
        <v>2030</v>
      </c>
      <c r="M27" s="97"/>
      <c r="N27" s="98"/>
      <c r="O27" s="96">
        <v>222</v>
      </c>
      <c r="P27" s="94"/>
      <c r="Q27" s="99"/>
      <c r="R27" s="96">
        <v>47</v>
      </c>
      <c r="S27" s="97"/>
      <c r="T27" s="100"/>
      <c r="U27" s="96">
        <v>6509</v>
      </c>
      <c r="V27" s="97"/>
      <c r="W27" s="98"/>
      <c r="X27" s="96">
        <v>229</v>
      </c>
      <c r="Y27" s="97"/>
      <c r="Z27" s="98"/>
      <c r="AA27" s="96">
        <v>1</v>
      </c>
      <c r="AB27" s="385"/>
      <c r="AC27" s="386"/>
      <c r="AD27" s="96">
        <v>1</v>
      </c>
    </row>
    <row r="28" spans="1:30" ht="13">
      <c r="A28" s="83">
        <v>2014</v>
      </c>
      <c r="B28" s="84" t="s">
        <v>49</v>
      </c>
      <c r="C28" s="93"/>
      <c r="D28" s="94">
        <v>48355308</v>
      </c>
      <c r="E28" s="94">
        <v>135412</v>
      </c>
      <c r="F28" s="94">
        <v>1245.4314267494308</v>
      </c>
      <c r="G28" s="94">
        <v>335479.55066499999</v>
      </c>
      <c r="H28" s="94">
        <f t="shared" si="8"/>
        <v>48827444.982091747</v>
      </c>
      <c r="I28" s="95"/>
      <c r="J28" s="96">
        <v>18006</v>
      </c>
      <c r="K28" s="94"/>
      <c r="L28" s="96">
        <v>2031</v>
      </c>
      <c r="M28" s="97"/>
      <c r="N28" s="98"/>
      <c r="O28" s="96">
        <v>222</v>
      </c>
      <c r="P28" s="94"/>
      <c r="Q28" s="99"/>
      <c r="R28" s="96">
        <v>47</v>
      </c>
      <c r="S28" s="97"/>
      <c r="T28" s="100"/>
      <c r="U28" s="96">
        <v>6519</v>
      </c>
      <c r="V28" s="97"/>
      <c r="W28" s="98"/>
      <c r="X28" s="96">
        <v>229</v>
      </c>
      <c r="Y28" s="97"/>
      <c r="Z28" s="98"/>
      <c r="AA28" s="96">
        <v>1</v>
      </c>
      <c r="AB28" s="385"/>
      <c r="AC28" s="386"/>
      <c r="AD28" s="96">
        <v>1</v>
      </c>
    </row>
    <row r="29" spans="1:30" ht="13">
      <c r="A29" s="83">
        <v>2014</v>
      </c>
      <c r="B29" s="84" t="s">
        <v>91</v>
      </c>
      <c r="C29" s="93"/>
      <c r="D29" s="94">
        <v>49815515</v>
      </c>
      <c r="E29" s="94">
        <v>154994</v>
      </c>
      <c r="F29" s="94">
        <v>1283.0402801013629</v>
      </c>
      <c r="G29" s="94">
        <v>353805.89724800002</v>
      </c>
      <c r="H29" s="94">
        <f t="shared" si="8"/>
        <v>50325597.937528104</v>
      </c>
      <c r="I29" s="95"/>
      <c r="J29" s="96">
        <v>18019</v>
      </c>
      <c r="K29" s="94"/>
      <c r="L29" s="96">
        <v>2033</v>
      </c>
      <c r="M29" s="97"/>
      <c r="N29" s="98"/>
      <c r="O29" s="96">
        <v>222</v>
      </c>
      <c r="P29" s="94"/>
      <c r="Q29" s="99"/>
      <c r="R29" s="96">
        <v>46</v>
      </c>
      <c r="S29" s="97"/>
      <c r="T29" s="100"/>
      <c r="U29" s="96">
        <v>6529</v>
      </c>
      <c r="V29" s="97"/>
      <c r="W29" s="98"/>
      <c r="X29" s="96">
        <v>230</v>
      </c>
      <c r="Y29" s="97"/>
      <c r="Z29" s="98"/>
      <c r="AA29" s="96">
        <v>1</v>
      </c>
      <c r="AB29" s="385"/>
      <c r="AC29" s="386"/>
      <c r="AD29" s="96">
        <v>1</v>
      </c>
    </row>
    <row r="30" spans="1:30" ht="13">
      <c r="A30" s="83">
        <v>2014</v>
      </c>
      <c r="B30" s="84" t="s">
        <v>92</v>
      </c>
      <c r="C30" s="93"/>
      <c r="D30" s="94">
        <v>50486838</v>
      </c>
      <c r="E30" s="94">
        <v>176547</v>
      </c>
      <c r="F30" s="94">
        <v>1300.3307658056358</v>
      </c>
      <c r="G30" s="94">
        <v>359950.35490899993</v>
      </c>
      <c r="H30" s="94">
        <f t="shared" si="8"/>
        <v>51024635.685674809</v>
      </c>
      <c r="I30" s="95"/>
      <c r="J30" s="96">
        <v>18032</v>
      </c>
      <c r="K30" s="94"/>
      <c r="L30" s="96">
        <v>2034</v>
      </c>
      <c r="M30" s="97"/>
      <c r="N30" s="98"/>
      <c r="O30" s="96">
        <v>222</v>
      </c>
      <c r="P30" s="94"/>
      <c r="Q30" s="99"/>
      <c r="R30" s="96">
        <v>46</v>
      </c>
      <c r="S30" s="97"/>
      <c r="T30" s="100"/>
      <c r="U30" s="96">
        <v>6539</v>
      </c>
      <c r="V30" s="97"/>
      <c r="W30" s="98"/>
      <c r="X30" s="96">
        <v>230</v>
      </c>
      <c r="Y30" s="97"/>
      <c r="Z30" s="98"/>
      <c r="AA30" s="96">
        <v>1</v>
      </c>
      <c r="AB30" s="385"/>
      <c r="AC30" s="386"/>
      <c r="AD30" s="96">
        <v>1</v>
      </c>
    </row>
    <row r="31" spans="1:30" ht="13">
      <c r="A31" s="83">
        <v>2014</v>
      </c>
      <c r="B31" s="84" t="s">
        <v>93</v>
      </c>
      <c r="C31" s="93"/>
      <c r="D31" s="94">
        <v>51033131</v>
      </c>
      <c r="E31" s="94">
        <v>170616</v>
      </c>
      <c r="F31" s="94">
        <v>1314.4009992206152</v>
      </c>
      <c r="G31" s="94">
        <v>367673.32847800001</v>
      </c>
      <c r="H31" s="94">
        <f t="shared" si="8"/>
        <v>51572734.729477219</v>
      </c>
      <c r="I31" s="95"/>
      <c r="J31" s="96">
        <v>18046</v>
      </c>
      <c r="K31" s="94"/>
      <c r="L31" s="96">
        <v>2035</v>
      </c>
      <c r="M31" s="97"/>
      <c r="N31" s="98"/>
      <c r="O31" s="96">
        <v>222</v>
      </c>
      <c r="P31" s="94"/>
      <c r="Q31" s="99"/>
      <c r="R31" s="96">
        <v>45</v>
      </c>
      <c r="S31" s="97"/>
      <c r="T31" s="100"/>
      <c r="U31" s="96">
        <v>6549</v>
      </c>
      <c r="V31" s="97"/>
      <c r="W31" s="98"/>
      <c r="X31" s="96">
        <v>230</v>
      </c>
      <c r="Y31" s="97"/>
      <c r="Z31" s="98"/>
      <c r="AA31" s="96">
        <v>1</v>
      </c>
      <c r="AB31" s="385"/>
      <c r="AC31" s="386"/>
      <c r="AD31" s="96">
        <v>1</v>
      </c>
    </row>
    <row r="32" spans="1:30" ht="13">
      <c r="A32" s="83">
        <v>2014</v>
      </c>
      <c r="B32" s="84" t="s">
        <v>94</v>
      </c>
      <c r="C32" s="93"/>
      <c r="D32" s="94">
        <v>49220085</v>
      </c>
      <c r="E32" s="94">
        <v>169214</v>
      </c>
      <c r="F32" s="94">
        <v>1267.7044821279653</v>
      </c>
      <c r="G32" s="94">
        <v>341285.712283</v>
      </c>
      <c r="H32" s="94">
        <f t="shared" si="8"/>
        <v>49731852.416765131</v>
      </c>
      <c r="I32" s="95"/>
      <c r="J32" s="96">
        <v>18059</v>
      </c>
      <c r="K32" s="94"/>
      <c r="L32" s="96">
        <v>2037</v>
      </c>
      <c r="M32" s="97"/>
      <c r="N32" s="98"/>
      <c r="O32" s="96">
        <v>222</v>
      </c>
      <c r="P32" s="94"/>
      <c r="Q32" s="99"/>
      <c r="R32" s="96">
        <v>45</v>
      </c>
      <c r="S32" s="97"/>
      <c r="T32" s="100"/>
      <c r="U32" s="96">
        <v>6560</v>
      </c>
      <c r="V32" s="97"/>
      <c r="W32" s="98"/>
      <c r="X32" s="96">
        <v>230</v>
      </c>
      <c r="Y32" s="97"/>
      <c r="Z32" s="98"/>
      <c r="AA32" s="96">
        <v>1</v>
      </c>
      <c r="AB32" s="385"/>
      <c r="AC32" s="386"/>
      <c r="AD32" s="96">
        <v>1</v>
      </c>
    </row>
    <row r="33" spans="1:30" ht="13">
      <c r="A33" s="83">
        <v>2014</v>
      </c>
      <c r="B33" s="84" t="s">
        <v>95</v>
      </c>
      <c r="C33" s="93"/>
      <c r="D33" s="94">
        <v>50628155</v>
      </c>
      <c r="E33" s="94">
        <v>139183</v>
      </c>
      <c r="F33" s="94">
        <v>1303.970503410739</v>
      </c>
      <c r="G33" s="94">
        <v>325228.870803</v>
      </c>
      <c r="H33" s="94">
        <f t="shared" si="8"/>
        <v>51093870.841306411</v>
      </c>
      <c r="I33" s="95"/>
      <c r="J33" s="96">
        <v>18072</v>
      </c>
      <c r="K33" s="94"/>
      <c r="L33" s="96">
        <v>2038</v>
      </c>
      <c r="M33" s="97"/>
      <c r="N33" s="98"/>
      <c r="O33" s="96">
        <v>221</v>
      </c>
      <c r="P33" s="94"/>
      <c r="Q33" s="99"/>
      <c r="R33" s="96">
        <v>44</v>
      </c>
      <c r="S33" s="97"/>
      <c r="T33" s="100"/>
      <c r="U33" s="96">
        <v>6570</v>
      </c>
      <c r="V33" s="97"/>
      <c r="W33" s="98"/>
      <c r="X33" s="96">
        <v>230</v>
      </c>
      <c r="Y33" s="97"/>
      <c r="Z33" s="98"/>
      <c r="AA33" s="96">
        <v>1</v>
      </c>
      <c r="AB33" s="385"/>
      <c r="AC33" s="386"/>
      <c r="AD33" s="96">
        <v>1</v>
      </c>
    </row>
    <row r="34" spans="1:30" ht="13">
      <c r="A34" s="83">
        <v>2014</v>
      </c>
      <c r="B34" s="84" t="s">
        <v>96</v>
      </c>
      <c r="C34" s="93"/>
      <c r="D34" s="94">
        <v>51760438</v>
      </c>
      <c r="E34" s="94">
        <v>103786</v>
      </c>
      <c r="F34" s="94">
        <v>1333.1333996986525</v>
      </c>
      <c r="G34" s="94">
        <v>292035.07535599993</v>
      </c>
      <c r="H34" s="94">
        <f t="shared" si="8"/>
        <v>52157592.208755694</v>
      </c>
      <c r="I34" s="95"/>
      <c r="J34" s="96">
        <v>18086</v>
      </c>
      <c r="K34" s="94"/>
      <c r="L34" s="96">
        <v>2040</v>
      </c>
      <c r="M34" s="97"/>
      <c r="N34" s="98"/>
      <c r="O34" s="96">
        <v>221</v>
      </c>
      <c r="P34" s="94"/>
      <c r="Q34" s="99"/>
      <c r="R34" s="96">
        <v>44</v>
      </c>
      <c r="S34" s="97"/>
      <c r="T34" s="100"/>
      <c r="U34" s="96">
        <v>6580</v>
      </c>
      <c r="V34" s="97"/>
      <c r="W34" s="98"/>
      <c r="X34" s="96">
        <v>230</v>
      </c>
      <c r="Y34" s="97"/>
      <c r="Z34" s="98"/>
      <c r="AA34" s="96">
        <v>1</v>
      </c>
      <c r="AB34" s="385"/>
      <c r="AC34" s="386"/>
      <c r="AD34" s="96">
        <v>1</v>
      </c>
    </row>
    <row r="35" spans="1:30" ht="13">
      <c r="A35" s="83">
        <v>2014</v>
      </c>
      <c r="B35" s="84" t="s">
        <v>97</v>
      </c>
      <c r="C35" s="93"/>
      <c r="D35" s="94">
        <v>51611200</v>
      </c>
      <c r="E35" s="94">
        <v>59837</v>
      </c>
      <c r="F35" s="94">
        <v>1329.2896501093578</v>
      </c>
      <c r="G35" s="94">
        <v>314950.97124599997</v>
      </c>
      <c r="H35" s="94">
        <f t="shared" si="8"/>
        <v>51987317.260896109</v>
      </c>
      <c r="I35" s="95">
        <v>140764990.61000001</v>
      </c>
      <c r="J35" s="96">
        <v>18099</v>
      </c>
      <c r="K35" s="94">
        <v>64490146.640000001</v>
      </c>
      <c r="L35" s="96">
        <v>2041</v>
      </c>
      <c r="M35" s="97">
        <v>364107049.56</v>
      </c>
      <c r="N35" s="98">
        <v>934817</v>
      </c>
      <c r="O35" s="96">
        <v>221</v>
      </c>
      <c r="P35" s="94">
        <v>132993.29</v>
      </c>
      <c r="Q35" s="99">
        <v>369</v>
      </c>
      <c r="R35" s="96">
        <v>43</v>
      </c>
      <c r="S35" s="97">
        <v>4375775.9000000004</v>
      </c>
      <c r="T35" s="100">
        <v>11116</v>
      </c>
      <c r="U35" s="96">
        <v>6590</v>
      </c>
      <c r="V35" s="97">
        <v>663456.44999999995</v>
      </c>
      <c r="W35" s="98">
        <v>0</v>
      </c>
      <c r="X35" s="96">
        <v>230</v>
      </c>
      <c r="Y35" s="97">
        <v>23431958.809999999</v>
      </c>
      <c r="Z35" s="98">
        <v>36390</v>
      </c>
      <c r="AA35" s="96">
        <v>1</v>
      </c>
      <c r="AB35" s="385">
        <v>3798224.41</v>
      </c>
      <c r="AC35" s="386">
        <v>6721.04</v>
      </c>
      <c r="AD35" s="96">
        <v>1</v>
      </c>
    </row>
    <row r="36" spans="1:30" ht="13">
      <c r="A36" s="83">
        <v>2015</v>
      </c>
      <c r="B36" s="84" t="s">
        <v>87</v>
      </c>
      <c r="C36" s="93"/>
      <c r="D36" s="86">
        <v>56226092</v>
      </c>
      <c r="E36" s="86">
        <v>28120</v>
      </c>
      <c r="F36" s="86">
        <v>1439.0338498339315</v>
      </c>
      <c r="G36" s="86">
        <v>311285.76984999998</v>
      </c>
      <c r="H36" s="86">
        <f t="shared" si="8"/>
        <v>56566936.803699836</v>
      </c>
      <c r="I36" s="87"/>
      <c r="J36" s="88">
        <v>18114</v>
      </c>
      <c r="K36" s="86"/>
      <c r="L36" s="88">
        <v>2043</v>
      </c>
      <c r="M36" s="89"/>
      <c r="N36" s="90"/>
      <c r="O36" s="88">
        <v>221</v>
      </c>
      <c r="P36" s="86"/>
      <c r="Q36" s="91"/>
      <c r="R36" s="88">
        <v>43</v>
      </c>
      <c r="S36" s="89"/>
      <c r="T36" s="92"/>
      <c r="U36" s="88">
        <v>6585</v>
      </c>
      <c r="V36" s="89"/>
      <c r="W36" s="90"/>
      <c r="X36" s="88">
        <v>230</v>
      </c>
      <c r="Y36" s="89"/>
      <c r="Z36" s="90"/>
      <c r="AA36" s="88">
        <v>1</v>
      </c>
      <c r="AB36" s="383"/>
      <c r="AC36" s="384"/>
      <c r="AD36" s="88">
        <v>1</v>
      </c>
    </row>
    <row r="37" spans="1:30" ht="13">
      <c r="A37" s="83">
        <v>2015</v>
      </c>
      <c r="B37" s="84" t="s">
        <v>88</v>
      </c>
      <c r="C37" s="93"/>
      <c r="D37" s="94">
        <v>52760761</v>
      </c>
      <c r="E37" s="94">
        <v>43604</v>
      </c>
      <c r="F37" s="94">
        <v>1350.34320048418</v>
      </c>
      <c r="G37" s="94">
        <v>282799.24245899997</v>
      </c>
      <c r="H37" s="94">
        <f t="shared" si="8"/>
        <v>53088514.585659482</v>
      </c>
      <c r="I37" s="95"/>
      <c r="J37" s="96">
        <v>18129</v>
      </c>
      <c r="K37" s="94"/>
      <c r="L37" s="96">
        <v>2044</v>
      </c>
      <c r="M37" s="97"/>
      <c r="N37" s="98"/>
      <c r="O37" s="96">
        <v>220</v>
      </c>
      <c r="P37" s="94"/>
      <c r="Q37" s="99"/>
      <c r="R37" s="96">
        <v>43</v>
      </c>
      <c r="S37" s="97"/>
      <c r="T37" s="100"/>
      <c r="U37" s="96">
        <v>6580</v>
      </c>
      <c r="V37" s="97"/>
      <c r="W37" s="98"/>
      <c r="X37" s="96">
        <v>230</v>
      </c>
      <c r="Y37" s="97"/>
      <c r="Z37" s="98"/>
      <c r="AA37" s="96">
        <v>1</v>
      </c>
      <c r="AB37" s="385"/>
      <c r="AC37" s="386"/>
      <c r="AD37" s="96">
        <v>1</v>
      </c>
    </row>
    <row r="38" spans="1:30" ht="13">
      <c r="A38" s="83">
        <v>2015</v>
      </c>
      <c r="B38" s="84" t="s">
        <v>89</v>
      </c>
      <c r="C38" s="93"/>
      <c r="D38" s="94">
        <v>54407154</v>
      </c>
      <c r="E38" s="94">
        <v>77302</v>
      </c>
      <c r="F38" s="94">
        <v>1392.4804924931932</v>
      </c>
      <c r="G38" s="94">
        <v>312956.28729800001</v>
      </c>
      <c r="H38" s="94">
        <f t="shared" si="8"/>
        <v>54798804.767790496</v>
      </c>
      <c r="I38" s="95"/>
      <c r="J38" s="96">
        <v>18144</v>
      </c>
      <c r="K38" s="94"/>
      <c r="L38" s="96">
        <v>2046</v>
      </c>
      <c r="M38" s="97"/>
      <c r="N38" s="98"/>
      <c r="O38" s="96">
        <v>220</v>
      </c>
      <c r="P38" s="94"/>
      <c r="Q38" s="99"/>
      <c r="R38" s="96">
        <v>43</v>
      </c>
      <c r="S38" s="97"/>
      <c r="T38" s="100"/>
      <c r="U38" s="96">
        <v>6575</v>
      </c>
      <c r="V38" s="97"/>
      <c r="W38" s="98"/>
      <c r="X38" s="96">
        <v>229</v>
      </c>
      <c r="Y38" s="97"/>
      <c r="Z38" s="98"/>
      <c r="AA38" s="96">
        <v>1</v>
      </c>
      <c r="AB38" s="385"/>
      <c r="AC38" s="386"/>
      <c r="AD38" s="96">
        <v>1</v>
      </c>
    </row>
    <row r="39" spans="1:30" ht="13">
      <c r="A39" s="83">
        <v>2015</v>
      </c>
      <c r="B39" s="84" t="s">
        <v>90</v>
      </c>
      <c r="C39" s="93"/>
      <c r="D39" s="94">
        <v>48686500</v>
      </c>
      <c r="E39" s="94">
        <v>123698</v>
      </c>
      <c r="F39" s="94">
        <v>1246.067778104509</v>
      </c>
      <c r="G39" s="94">
        <v>307380.602916</v>
      </c>
      <c r="H39" s="94">
        <f t="shared" si="8"/>
        <v>49118824.670694105</v>
      </c>
      <c r="I39" s="95"/>
      <c r="J39" s="96">
        <v>18159</v>
      </c>
      <c r="K39" s="94"/>
      <c r="L39" s="96">
        <v>2048</v>
      </c>
      <c r="M39" s="97"/>
      <c r="N39" s="98"/>
      <c r="O39" s="96">
        <v>219</v>
      </c>
      <c r="P39" s="94"/>
      <c r="Q39" s="99"/>
      <c r="R39" s="96">
        <v>43</v>
      </c>
      <c r="S39" s="97"/>
      <c r="T39" s="100"/>
      <c r="U39" s="96">
        <v>6570</v>
      </c>
      <c r="V39" s="97"/>
      <c r="W39" s="98"/>
      <c r="X39" s="96">
        <v>229</v>
      </c>
      <c r="Y39" s="97"/>
      <c r="Z39" s="98"/>
      <c r="AA39" s="96">
        <v>1</v>
      </c>
      <c r="AB39" s="385"/>
      <c r="AC39" s="386"/>
      <c r="AD39" s="96">
        <v>1</v>
      </c>
    </row>
    <row r="40" spans="1:30" ht="13">
      <c r="A40" s="83">
        <v>2015</v>
      </c>
      <c r="B40" s="84" t="s">
        <v>49</v>
      </c>
      <c r="C40" s="93"/>
      <c r="D40" s="94">
        <v>49420869</v>
      </c>
      <c r="E40" s="94">
        <v>301414</v>
      </c>
      <c r="F40" s="94">
        <v>1264.8629995342449</v>
      </c>
      <c r="G40" s="94">
        <v>352558.95735999994</v>
      </c>
      <c r="H40" s="94">
        <f t="shared" si="8"/>
        <v>50076106.820359536</v>
      </c>
      <c r="I40" s="95"/>
      <c r="J40" s="96">
        <v>18174</v>
      </c>
      <c r="K40" s="94"/>
      <c r="L40" s="96">
        <v>2049</v>
      </c>
      <c r="M40" s="97"/>
      <c r="N40" s="98"/>
      <c r="O40" s="96">
        <v>219</v>
      </c>
      <c r="P40" s="94"/>
      <c r="Q40" s="99"/>
      <c r="R40" s="96">
        <v>43</v>
      </c>
      <c r="S40" s="97"/>
      <c r="T40" s="100"/>
      <c r="U40" s="96">
        <v>6565</v>
      </c>
      <c r="V40" s="97"/>
      <c r="W40" s="98"/>
      <c r="X40" s="96">
        <v>229</v>
      </c>
      <c r="Y40" s="97"/>
      <c r="Z40" s="98"/>
      <c r="AA40" s="96">
        <v>1</v>
      </c>
      <c r="AB40" s="385"/>
      <c r="AC40" s="386"/>
      <c r="AD40" s="96">
        <v>1</v>
      </c>
    </row>
    <row r="41" spans="1:30" ht="13">
      <c r="A41" s="83">
        <v>2015</v>
      </c>
      <c r="B41" s="84" t="s">
        <v>91</v>
      </c>
      <c r="C41" s="93"/>
      <c r="D41" s="94">
        <v>49806062</v>
      </c>
      <c r="E41" s="94">
        <v>258964</v>
      </c>
      <c r="F41" s="94">
        <v>1274.721514433681</v>
      </c>
      <c r="G41" s="94">
        <v>364397.19891899999</v>
      </c>
      <c r="H41" s="94">
        <f t="shared" si="8"/>
        <v>50430697.920433432</v>
      </c>
      <c r="I41" s="95"/>
      <c r="J41" s="96">
        <v>18189</v>
      </c>
      <c r="K41" s="94"/>
      <c r="L41" s="96">
        <v>2051</v>
      </c>
      <c r="M41" s="97"/>
      <c r="N41" s="98"/>
      <c r="O41" s="96">
        <v>218</v>
      </c>
      <c r="P41" s="94"/>
      <c r="Q41" s="99"/>
      <c r="R41" s="96">
        <v>44</v>
      </c>
      <c r="S41" s="97"/>
      <c r="T41" s="100"/>
      <c r="U41" s="96">
        <v>6560</v>
      </c>
      <c r="V41" s="97"/>
      <c r="W41" s="98"/>
      <c r="X41" s="96">
        <v>229</v>
      </c>
      <c r="Y41" s="97"/>
      <c r="Z41" s="98"/>
      <c r="AA41" s="96">
        <v>1</v>
      </c>
      <c r="AB41" s="385"/>
      <c r="AC41" s="386"/>
      <c r="AD41" s="96">
        <v>1</v>
      </c>
    </row>
    <row r="42" spans="1:30" ht="13">
      <c r="A42" s="83">
        <v>2015</v>
      </c>
      <c r="B42" s="84" t="s">
        <v>92</v>
      </c>
      <c r="C42" s="93"/>
      <c r="D42" s="94">
        <v>53018923</v>
      </c>
      <c r="E42" s="94">
        <v>279960</v>
      </c>
      <c r="F42" s="94">
        <v>1356.9505218100305</v>
      </c>
      <c r="G42" s="94">
        <v>385536.51831499999</v>
      </c>
      <c r="H42" s="94">
        <f t="shared" si="8"/>
        <v>53685776.468836814</v>
      </c>
      <c r="I42" s="95"/>
      <c r="J42" s="96">
        <v>18204</v>
      </c>
      <c r="K42" s="94"/>
      <c r="L42" s="96">
        <v>2053</v>
      </c>
      <c r="M42" s="97"/>
      <c r="N42" s="98"/>
      <c r="O42" s="96">
        <v>218</v>
      </c>
      <c r="P42" s="94"/>
      <c r="Q42" s="99"/>
      <c r="R42" s="96">
        <v>44</v>
      </c>
      <c r="S42" s="97"/>
      <c r="T42" s="100"/>
      <c r="U42" s="96">
        <v>6555</v>
      </c>
      <c r="V42" s="97"/>
      <c r="W42" s="98"/>
      <c r="X42" s="96">
        <v>228</v>
      </c>
      <c r="Y42" s="97"/>
      <c r="Z42" s="98"/>
      <c r="AA42" s="96">
        <v>1</v>
      </c>
      <c r="AB42" s="385"/>
      <c r="AC42" s="386"/>
      <c r="AD42" s="96">
        <v>1</v>
      </c>
    </row>
    <row r="43" spans="1:30" ht="13">
      <c r="A43" s="83">
        <v>2015</v>
      </c>
      <c r="B43" s="84" t="s">
        <v>93</v>
      </c>
      <c r="C43" s="93"/>
      <c r="D43" s="94">
        <v>52708638</v>
      </c>
      <c r="E43" s="94">
        <v>304618</v>
      </c>
      <c r="F43" s="94">
        <v>1349.0091799487516</v>
      </c>
      <c r="G43" s="94">
        <v>365730.23331299995</v>
      </c>
      <c r="H43" s="94">
        <f t="shared" si="8"/>
        <v>53380335.242492951</v>
      </c>
      <c r="I43" s="95"/>
      <c r="J43" s="96">
        <v>18219</v>
      </c>
      <c r="K43" s="94"/>
      <c r="L43" s="96">
        <v>2054</v>
      </c>
      <c r="M43" s="97"/>
      <c r="N43" s="98"/>
      <c r="O43" s="96">
        <v>217</v>
      </c>
      <c r="P43" s="94"/>
      <c r="Q43" s="99"/>
      <c r="R43" s="96">
        <v>44</v>
      </c>
      <c r="S43" s="97"/>
      <c r="T43" s="100"/>
      <c r="U43" s="96">
        <v>6550</v>
      </c>
      <c r="V43" s="97"/>
      <c r="W43" s="98"/>
      <c r="X43" s="96">
        <v>228</v>
      </c>
      <c r="Y43" s="97"/>
      <c r="Z43" s="98"/>
      <c r="AA43" s="96">
        <v>1</v>
      </c>
      <c r="AB43" s="385"/>
      <c r="AC43" s="386"/>
      <c r="AD43" s="96">
        <v>1</v>
      </c>
    </row>
    <row r="44" spans="1:30" ht="13">
      <c r="A44" s="83">
        <v>2015</v>
      </c>
      <c r="B44" s="84" t="s">
        <v>94</v>
      </c>
      <c r="C44" s="93"/>
      <c r="D44" s="94">
        <v>51982915</v>
      </c>
      <c r="E44" s="94">
        <v>318058</v>
      </c>
      <c r="F44" s="94">
        <v>1330.4352416675167</v>
      </c>
      <c r="G44" s="94">
        <v>330886.94493099995</v>
      </c>
      <c r="H44" s="94">
        <f t="shared" si="8"/>
        <v>52633190.38017267</v>
      </c>
      <c r="I44" s="95"/>
      <c r="J44" s="96">
        <v>18234</v>
      </c>
      <c r="K44" s="94"/>
      <c r="L44" s="96">
        <v>2056</v>
      </c>
      <c r="M44" s="97"/>
      <c r="N44" s="98"/>
      <c r="O44" s="96">
        <v>217</v>
      </c>
      <c r="P44" s="94"/>
      <c r="Q44" s="99"/>
      <c r="R44" s="96">
        <v>44</v>
      </c>
      <c r="S44" s="97"/>
      <c r="T44" s="100"/>
      <c r="U44" s="96">
        <v>6545</v>
      </c>
      <c r="V44" s="97"/>
      <c r="W44" s="98"/>
      <c r="X44" s="96">
        <v>228</v>
      </c>
      <c r="Y44" s="97"/>
      <c r="Z44" s="98"/>
      <c r="AA44" s="96">
        <v>1</v>
      </c>
      <c r="AB44" s="385"/>
      <c r="AC44" s="386"/>
      <c r="AD44" s="96">
        <v>1</v>
      </c>
    </row>
    <row r="45" spans="1:30" ht="13">
      <c r="A45" s="83">
        <v>2015</v>
      </c>
      <c r="B45" s="84" t="s">
        <v>95</v>
      </c>
      <c r="C45" s="93"/>
      <c r="D45" s="94">
        <v>50156438</v>
      </c>
      <c r="E45" s="94">
        <v>260750</v>
      </c>
      <c r="F45" s="94">
        <v>1283.6889334065206</v>
      </c>
      <c r="G45" s="94">
        <v>305991.32820699998</v>
      </c>
      <c r="H45" s="94">
        <f t="shared" si="8"/>
        <v>50724463.017140411</v>
      </c>
      <c r="I45" s="95"/>
      <c r="J45" s="96">
        <v>18249</v>
      </c>
      <c r="K45" s="94"/>
      <c r="L45" s="96">
        <v>2058</v>
      </c>
      <c r="M45" s="97"/>
      <c r="N45" s="98"/>
      <c r="O45" s="96">
        <v>216</v>
      </c>
      <c r="P45" s="94"/>
      <c r="Q45" s="99"/>
      <c r="R45" s="96">
        <v>44</v>
      </c>
      <c r="S45" s="97"/>
      <c r="T45" s="100"/>
      <c r="U45" s="96">
        <v>6540</v>
      </c>
      <c r="V45" s="97"/>
      <c r="W45" s="98"/>
      <c r="X45" s="96">
        <v>228</v>
      </c>
      <c r="Y45" s="97"/>
      <c r="Z45" s="98"/>
      <c r="AA45" s="96">
        <v>1</v>
      </c>
      <c r="AB45" s="385"/>
      <c r="AC45" s="386"/>
      <c r="AD45" s="96">
        <v>1</v>
      </c>
    </row>
    <row r="46" spans="1:30" ht="13">
      <c r="A46" s="83">
        <v>2015</v>
      </c>
      <c r="B46" s="84" t="s">
        <v>96</v>
      </c>
      <c r="C46" s="93"/>
      <c r="D46" s="94">
        <v>49739479</v>
      </c>
      <c r="E46" s="94">
        <v>173280</v>
      </c>
      <c r="F46" s="94">
        <v>1273.0174089656452</v>
      </c>
      <c r="G46" s="94">
        <v>294518.17016399995</v>
      </c>
      <c r="H46" s="94">
        <f t="shared" si="8"/>
        <v>50208550.187572964</v>
      </c>
      <c r="I46" s="95"/>
      <c r="J46" s="96">
        <v>18264</v>
      </c>
      <c r="K46" s="94"/>
      <c r="L46" s="96">
        <v>2059</v>
      </c>
      <c r="M46" s="97"/>
      <c r="N46" s="98"/>
      <c r="O46" s="96">
        <v>216</v>
      </c>
      <c r="P46" s="94"/>
      <c r="Q46" s="99"/>
      <c r="R46" s="96">
        <v>44</v>
      </c>
      <c r="S46" s="97"/>
      <c r="T46" s="100"/>
      <c r="U46" s="96">
        <v>6535</v>
      </c>
      <c r="V46" s="97"/>
      <c r="W46" s="98"/>
      <c r="X46" s="96">
        <v>227</v>
      </c>
      <c r="Y46" s="97"/>
      <c r="Z46" s="98"/>
      <c r="AA46" s="96">
        <v>1</v>
      </c>
      <c r="AB46" s="385"/>
      <c r="AC46" s="386"/>
      <c r="AD46" s="96">
        <v>1</v>
      </c>
    </row>
    <row r="47" spans="1:30" ht="13">
      <c r="A47" s="83">
        <v>2015</v>
      </c>
      <c r="B47" s="84" t="s">
        <v>97</v>
      </c>
      <c r="C47" s="93"/>
      <c r="D47" s="94">
        <v>49011623</v>
      </c>
      <c r="E47" s="94">
        <v>135691</v>
      </c>
      <c r="F47" s="94">
        <v>1254.3888793177955</v>
      </c>
      <c r="G47" s="94">
        <v>298583.11516399996</v>
      </c>
      <c r="H47" s="94">
        <f t="shared" si="8"/>
        <v>49447151.504043318</v>
      </c>
      <c r="I47" s="95">
        <v>138916795.50999999</v>
      </c>
      <c r="J47" s="96">
        <v>18279</v>
      </c>
      <c r="K47" s="94">
        <v>63555664.079999998</v>
      </c>
      <c r="L47" s="96">
        <v>2061</v>
      </c>
      <c r="M47" s="97">
        <v>369534512.30000001</v>
      </c>
      <c r="N47" s="98">
        <v>946402.53</v>
      </c>
      <c r="O47" s="96">
        <v>215</v>
      </c>
      <c r="P47" s="94">
        <v>130859.43</v>
      </c>
      <c r="Q47" s="99">
        <v>363.5</v>
      </c>
      <c r="R47" s="96">
        <v>44</v>
      </c>
      <c r="S47" s="97">
        <v>4307270.96</v>
      </c>
      <c r="T47" s="100">
        <v>11102.61</v>
      </c>
      <c r="U47" s="96">
        <v>6530</v>
      </c>
      <c r="V47" s="97">
        <v>663213.03</v>
      </c>
      <c r="W47" s="98"/>
      <c r="X47" s="96">
        <v>227</v>
      </c>
      <c r="Y47" s="97">
        <v>24639647.649999999</v>
      </c>
      <c r="Z47" s="98">
        <v>39140</v>
      </c>
      <c r="AA47" s="96">
        <v>1</v>
      </c>
      <c r="AB47" s="385">
        <v>3801986.5600000005</v>
      </c>
      <c r="AC47" s="386">
        <v>6662.57</v>
      </c>
      <c r="AD47" s="96">
        <v>1</v>
      </c>
    </row>
    <row r="48" spans="1:30" ht="13">
      <c r="A48" s="83">
        <v>2016</v>
      </c>
      <c r="B48" s="84" t="s">
        <v>87</v>
      </c>
      <c r="C48" s="93"/>
      <c r="D48" s="86">
        <v>54358562</v>
      </c>
      <c r="E48" s="86">
        <v>60605</v>
      </c>
      <c r="F48" s="86">
        <v>2156.8767026351752</v>
      </c>
      <c r="G48" s="86">
        <v>289875.08707499999</v>
      </c>
      <c r="H48" s="86">
        <f t="shared" si="8"/>
        <v>54711198.963777639</v>
      </c>
      <c r="I48" s="87"/>
      <c r="J48" s="88">
        <v>18300</v>
      </c>
      <c r="K48" s="86"/>
      <c r="L48" s="88">
        <v>2062</v>
      </c>
      <c r="M48" s="89"/>
      <c r="N48" s="90"/>
      <c r="O48" s="88">
        <v>215</v>
      </c>
      <c r="P48" s="86"/>
      <c r="Q48" s="91"/>
      <c r="R48" s="88">
        <v>44</v>
      </c>
      <c r="S48" s="89"/>
      <c r="T48" s="92"/>
      <c r="U48" s="88">
        <v>6536</v>
      </c>
      <c r="V48" s="89"/>
      <c r="W48" s="90"/>
      <c r="X48" s="88">
        <v>227</v>
      </c>
      <c r="Y48" s="89"/>
      <c r="Z48" s="90"/>
      <c r="AA48" s="88">
        <v>1</v>
      </c>
      <c r="AB48" s="383"/>
      <c r="AC48" s="384"/>
      <c r="AD48" s="88">
        <v>1</v>
      </c>
    </row>
    <row r="49" spans="1:30" ht="13">
      <c r="A49" s="83">
        <v>2016</v>
      </c>
      <c r="B49" s="84" t="s">
        <v>88</v>
      </c>
      <c r="C49" s="93"/>
      <c r="D49" s="94">
        <v>50898054</v>
      </c>
      <c r="E49" s="94">
        <v>44537</v>
      </c>
      <c r="F49" s="94">
        <v>2019.5682674988184</v>
      </c>
      <c r="G49" s="94">
        <v>268499.40399099997</v>
      </c>
      <c r="H49" s="94">
        <f t="shared" si="8"/>
        <v>51213109.972258501</v>
      </c>
      <c r="I49" s="95"/>
      <c r="J49" s="96">
        <v>18322</v>
      </c>
      <c r="K49" s="94"/>
      <c r="L49" s="96">
        <v>2063</v>
      </c>
      <c r="M49" s="97"/>
      <c r="N49" s="98"/>
      <c r="O49" s="96">
        <v>216</v>
      </c>
      <c r="P49" s="94"/>
      <c r="Q49" s="99"/>
      <c r="R49" s="96">
        <v>44</v>
      </c>
      <c r="S49" s="97"/>
      <c r="T49" s="100"/>
      <c r="U49" s="96">
        <v>6542</v>
      </c>
      <c r="V49" s="97"/>
      <c r="W49" s="98"/>
      <c r="X49" s="96">
        <v>227</v>
      </c>
      <c r="Y49" s="97"/>
      <c r="Z49" s="98"/>
      <c r="AA49" s="96">
        <v>1</v>
      </c>
      <c r="AB49" s="385"/>
      <c r="AC49" s="386"/>
      <c r="AD49" s="96">
        <v>1</v>
      </c>
    </row>
    <row r="50" spans="1:30" ht="13">
      <c r="A50" s="83">
        <v>2016</v>
      </c>
      <c r="B50" s="84" t="s">
        <v>89</v>
      </c>
      <c r="C50" s="93"/>
      <c r="D50" s="94">
        <v>51444854</v>
      </c>
      <c r="E50" s="94">
        <v>62137</v>
      </c>
      <c r="F50" s="94">
        <v>2041.2645769229146</v>
      </c>
      <c r="G50" s="94">
        <v>286688.10844899999</v>
      </c>
      <c r="H50" s="94">
        <f t="shared" si="8"/>
        <v>51795720.373025917</v>
      </c>
      <c r="I50" s="95"/>
      <c r="J50" s="96">
        <v>18343</v>
      </c>
      <c r="K50" s="94"/>
      <c r="L50" s="96">
        <v>2064</v>
      </c>
      <c r="M50" s="97"/>
      <c r="N50" s="98"/>
      <c r="O50" s="96">
        <v>216</v>
      </c>
      <c r="P50" s="94"/>
      <c r="Q50" s="99"/>
      <c r="R50" s="96">
        <v>44</v>
      </c>
      <c r="S50" s="97"/>
      <c r="T50" s="100"/>
      <c r="U50" s="96">
        <v>6547</v>
      </c>
      <c r="V50" s="97"/>
      <c r="W50" s="98"/>
      <c r="X50" s="96">
        <v>227</v>
      </c>
      <c r="Y50" s="97"/>
      <c r="Z50" s="98"/>
      <c r="AA50" s="96">
        <v>1</v>
      </c>
      <c r="AB50" s="385"/>
      <c r="AC50" s="386"/>
      <c r="AD50" s="96">
        <v>1</v>
      </c>
    </row>
    <row r="51" spans="1:30" ht="13">
      <c r="A51" s="83">
        <v>2016</v>
      </c>
      <c r="B51" s="84" t="s">
        <v>90</v>
      </c>
      <c r="C51" s="93"/>
      <c r="D51" s="94">
        <v>48689085</v>
      </c>
      <c r="E51" s="94">
        <v>140088</v>
      </c>
      <c r="F51" s="94">
        <v>1931.9192643308661</v>
      </c>
      <c r="G51" s="94">
        <v>277788.70892399998</v>
      </c>
      <c r="H51" s="94">
        <f t="shared" si="8"/>
        <v>49108893.628188334</v>
      </c>
      <c r="I51" s="95"/>
      <c r="J51" s="96">
        <v>18364</v>
      </c>
      <c r="K51" s="94"/>
      <c r="L51" s="96">
        <v>2065</v>
      </c>
      <c r="M51" s="97"/>
      <c r="N51" s="98"/>
      <c r="O51" s="96">
        <v>216</v>
      </c>
      <c r="P51" s="94"/>
      <c r="Q51" s="99"/>
      <c r="R51" s="96">
        <v>44</v>
      </c>
      <c r="S51" s="97"/>
      <c r="T51" s="100"/>
      <c r="U51" s="96">
        <v>6553</v>
      </c>
      <c r="V51" s="97"/>
      <c r="W51" s="98"/>
      <c r="X51" s="96">
        <v>227</v>
      </c>
      <c r="Y51" s="97"/>
      <c r="Z51" s="98"/>
      <c r="AA51" s="96">
        <v>1</v>
      </c>
      <c r="AB51" s="385"/>
      <c r="AC51" s="386"/>
      <c r="AD51" s="96">
        <v>1</v>
      </c>
    </row>
    <row r="52" spans="1:30" ht="13">
      <c r="A52" s="83">
        <v>2016</v>
      </c>
      <c r="B52" s="84" t="s">
        <v>49</v>
      </c>
      <c r="C52" s="93"/>
      <c r="D52" s="94">
        <v>48654623</v>
      </c>
      <c r="E52" s="94">
        <v>211568</v>
      </c>
      <c r="F52" s="94">
        <v>1930.5518572069211</v>
      </c>
      <c r="G52" s="94">
        <v>310911.81549199997</v>
      </c>
      <c r="H52" s="94">
        <f t="shared" si="8"/>
        <v>49179033.3673492</v>
      </c>
      <c r="I52" s="95"/>
      <c r="J52" s="96">
        <v>18385</v>
      </c>
      <c r="K52" s="94"/>
      <c r="L52" s="96">
        <v>2066</v>
      </c>
      <c r="M52" s="97"/>
      <c r="N52" s="98"/>
      <c r="O52" s="96">
        <v>216</v>
      </c>
      <c r="P52" s="94"/>
      <c r="Q52" s="99"/>
      <c r="R52" s="96">
        <v>44</v>
      </c>
      <c r="S52" s="97"/>
      <c r="T52" s="100"/>
      <c r="U52" s="96">
        <v>6559</v>
      </c>
      <c r="V52" s="97"/>
      <c r="W52" s="98"/>
      <c r="X52" s="96">
        <v>227</v>
      </c>
      <c r="Y52" s="97"/>
      <c r="Z52" s="98"/>
      <c r="AA52" s="96">
        <v>1</v>
      </c>
      <c r="AB52" s="385"/>
      <c r="AC52" s="386"/>
      <c r="AD52" s="96">
        <v>1</v>
      </c>
    </row>
    <row r="53" spans="1:30" ht="13">
      <c r="A53" s="83">
        <v>2016</v>
      </c>
      <c r="B53" s="84" t="s">
        <v>91</v>
      </c>
      <c r="C53" s="93"/>
      <c r="D53" s="94">
        <v>50815646</v>
      </c>
      <c r="E53" s="94">
        <v>286511</v>
      </c>
      <c r="F53" s="94">
        <v>2016.2984257522546</v>
      </c>
      <c r="G53" s="94">
        <v>304021.960119</v>
      </c>
      <c r="H53" s="94">
        <f t="shared" si="8"/>
        <v>51408195.258544751</v>
      </c>
      <c r="I53" s="95"/>
      <c r="J53" s="96">
        <v>18407</v>
      </c>
      <c r="K53" s="94"/>
      <c r="L53" s="96">
        <v>2067</v>
      </c>
      <c r="M53" s="97"/>
      <c r="N53" s="98"/>
      <c r="O53" s="96">
        <v>217</v>
      </c>
      <c r="P53" s="94"/>
      <c r="Q53" s="99"/>
      <c r="R53" s="96">
        <v>44</v>
      </c>
      <c r="S53" s="97"/>
      <c r="T53" s="100"/>
      <c r="U53" s="96">
        <v>6565</v>
      </c>
      <c r="V53" s="97"/>
      <c r="W53" s="98"/>
      <c r="X53" s="96">
        <v>228</v>
      </c>
      <c r="Y53" s="97"/>
      <c r="Z53" s="98"/>
      <c r="AA53" s="96">
        <v>1</v>
      </c>
      <c r="AB53" s="385"/>
      <c r="AC53" s="386"/>
      <c r="AD53" s="96">
        <v>1</v>
      </c>
    </row>
    <row r="54" spans="1:30" ht="13">
      <c r="A54" s="83">
        <v>2016</v>
      </c>
      <c r="B54" s="84" t="s">
        <v>92</v>
      </c>
      <c r="C54" s="93"/>
      <c r="D54" s="94">
        <v>53625115</v>
      </c>
      <c r="E54" s="94">
        <v>372773</v>
      </c>
      <c r="F54" s="94">
        <v>2127.7744841674084</v>
      </c>
      <c r="G54" s="94">
        <v>344250.43618199998</v>
      </c>
      <c r="H54" s="94">
        <f t="shared" si="8"/>
        <v>54344266.210666165</v>
      </c>
      <c r="I54" s="95"/>
      <c r="J54" s="96">
        <v>18428</v>
      </c>
      <c r="K54" s="94"/>
      <c r="L54" s="96">
        <v>2067</v>
      </c>
      <c r="M54" s="97"/>
      <c r="N54" s="98"/>
      <c r="O54" s="96">
        <v>217</v>
      </c>
      <c r="P54" s="94"/>
      <c r="Q54" s="99"/>
      <c r="R54" s="96">
        <v>43</v>
      </c>
      <c r="S54" s="97"/>
      <c r="T54" s="100"/>
      <c r="U54" s="96">
        <v>6570</v>
      </c>
      <c r="V54" s="97"/>
      <c r="W54" s="98"/>
      <c r="X54" s="96">
        <v>228</v>
      </c>
      <c r="Y54" s="97"/>
      <c r="Z54" s="98"/>
      <c r="AA54" s="96">
        <v>1</v>
      </c>
      <c r="AB54" s="385"/>
      <c r="AC54" s="386"/>
      <c r="AD54" s="96">
        <v>1</v>
      </c>
    </row>
    <row r="55" spans="1:30" ht="13">
      <c r="A55" s="83">
        <v>2016</v>
      </c>
      <c r="B55" s="84" t="s">
        <v>93</v>
      </c>
      <c r="C55" s="93"/>
      <c r="D55" s="94">
        <v>58156031</v>
      </c>
      <c r="E55" s="94">
        <v>334222</v>
      </c>
      <c r="F55" s="94">
        <v>2307.5553099000126</v>
      </c>
      <c r="G55" s="94">
        <v>347484.92835499998</v>
      </c>
      <c r="H55" s="94">
        <f t="shared" si="8"/>
        <v>58840045.4836649</v>
      </c>
      <c r="I55" s="95"/>
      <c r="J55" s="96">
        <v>18449</v>
      </c>
      <c r="K55" s="94"/>
      <c r="L55" s="96">
        <v>2068</v>
      </c>
      <c r="M55" s="97"/>
      <c r="N55" s="98"/>
      <c r="O55" s="96">
        <v>217</v>
      </c>
      <c r="P55" s="94"/>
      <c r="Q55" s="99"/>
      <c r="R55" s="96">
        <v>43</v>
      </c>
      <c r="S55" s="97"/>
      <c r="T55" s="100"/>
      <c r="U55" s="96">
        <v>6576</v>
      </c>
      <c r="V55" s="97"/>
      <c r="W55" s="98"/>
      <c r="X55" s="96">
        <v>228</v>
      </c>
      <c r="Y55" s="97"/>
      <c r="Z55" s="98"/>
      <c r="AA55" s="96">
        <v>1</v>
      </c>
      <c r="AB55" s="385"/>
      <c r="AC55" s="386"/>
      <c r="AD55" s="96">
        <v>1</v>
      </c>
    </row>
    <row r="56" spans="1:30" ht="13">
      <c r="A56" s="83">
        <v>2016</v>
      </c>
      <c r="B56" s="84" t="s">
        <v>94</v>
      </c>
      <c r="C56" s="93"/>
      <c r="D56" s="94">
        <v>51282677</v>
      </c>
      <c r="E56" s="94">
        <v>328418</v>
      </c>
      <c r="F56" s="94">
        <v>2034.8296055010569</v>
      </c>
      <c r="G56" s="94">
        <v>315055.83653600002</v>
      </c>
      <c r="H56" s="94">
        <f t="shared" si="8"/>
        <v>51928185.666141495</v>
      </c>
      <c r="I56" s="95"/>
      <c r="J56" s="96">
        <v>18470</v>
      </c>
      <c r="K56" s="94"/>
      <c r="L56" s="96">
        <v>2069</v>
      </c>
      <c r="M56" s="97"/>
      <c r="N56" s="98"/>
      <c r="O56" s="96">
        <v>217</v>
      </c>
      <c r="P56" s="94"/>
      <c r="Q56" s="99"/>
      <c r="R56" s="96">
        <v>43</v>
      </c>
      <c r="S56" s="97"/>
      <c r="T56" s="100"/>
      <c r="U56" s="96">
        <v>6582</v>
      </c>
      <c r="V56" s="97"/>
      <c r="W56" s="98"/>
      <c r="X56" s="96">
        <v>228</v>
      </c>
      <c r="Y56" s="97"/>
      <c r="Z56" s="98"/>
      <c r="AA56" s="96">
        <v>1</v>
      </c>
      <c r="AB56" s="385"/>
      <c r="AC56" s="386"/>
      <c r="AD56" s="96">
        <v>1</v>
      </c>
    </row>
    <row r="57" spans="1:30" ht="13">
      <c r="A57" s="83">
        <v>2016</v>
      </c>
      <c r="B57" s="84" t="s">
        <v>95</v>
      </c>
      <c r="C57" s="93"/>
      <c r="D57" s="94">
        <v>50052408</v>
      </c>
      <c r="E57" s="94">
        <v>300356</v>
      </c>
      <c r="F57" s="94">
        <v>1986.014139336329</v>
      </c>
      <c r="G57" s="94">
        <v>295611.77415199997</v>
      </c>
      <c r="H57" s="94">
        <f t="shared" si="8"/>
        <v>50650361.788291343</v>
      </c>
      <c r="I57" s="95"/>
      <c r="J57" s="96">
        <v>18492</v>
      </c>
      <c r="K57" s="94"/>
      <c r="L57" s="96">
        <v>2070</v>
      </c>
      <c r="M57" s="97"/>
      <c r="N57" s="98"/>
      <c r="O57" s="96">
        <v>218</v>
      </c>
      <c r="P57" s="94"/>
      <c r="Q57" s="99"/>
      <c r="R57" s="96">
        <v>43</v>
      </c>
      <c r="S57" s="97"/>
      <c r="T57" s="100"/>
      <c r="U57" s="96">
        <v>6588</v>
      </c>
      <c r="V57" s="97"/>
      <c r="W57" s="98"/>
      <c r="X57" s="96">
        <v>228</v>
      </c>
      <c r="Y57" s="97"/>
      <c r="Z57" s="98"/>
      <c r="AA57" s="96">
        <v>1</v>
      </c>
      <c r="AB57" s="385"/>
      <c r="AC57" s="386"/>
      <c r="AD57" s="96">
        <v>1</v>
      </c>
    </row>
    <row r="58" spans="1:30" ht="13">
      <c r="A58" s="83">
        <v>2016</v>
      </c>
      <c r="B58" s="84" t="s">
        <v>96</v>
      </c>
      <c r="C58" s="93"/>
      <c r="D58" s="94">
        <v>49748715</v>
      </c>
      <c r="E58" s="94">
        <v>204372</v>
      </c>
      <c r="F58" s="94">
        <v>1973.9639979721517</v>
      </c>
      <c r="G58" s="94">
        <v>273476.52264899999</v>
      </c>
      <c r="H58" s="94">
        <f t="shared" si="8"/>
        <v>50228537.486646973</v>
      </c>
      <c r="I58" s="95"/>
      <c r="J58" s="96">
        <v>18513</v>
      </c>
      <c r="K58" s="94"/>
      <c r="L58" s="96">
        <v>2071</v>
      </c>
      <c r="M58" s="97"/>
      <c r="N58" s="98"/>
      <c r="O58" s="96">
        <v>218</v>
      </c>
      <c r="P58" s="94"/>
      <c r="Q58" s="99"/>
      <c r="R58" s="96">
        <v>43</v>
      </c>
      <c r="S58" s="97"/>
      <c r="T58" s="100"/>
      <c r="U58" s="96">
        <v>6593</v>
      </c>
      <c r="V58" s="97"/>
      <c r="W58" s="98"/>
      <c r="X58" s="96">
        <v>228</v>
      </c>
      <c r="Y58" s="97"/>
      <c r="Z58" s="98"/>
      <c r="AA58" s="96">
        <v>1</v>
      </c>
      <c r="AB58" s="385"/>
      <c r="AC58" s="386"/>
      <c r="AD58" s="96">
        <v>1</v>
      </c>
    </row>
    <row r="59" spans="1:30" ht="13">
      <c r="A59" s="83">
        <v>2016</v>
      </c>
      <c r="B59" s="84" t="s">
        <v>97</v>
      </c>
      <c r="C59" s="93"/>
      <c r="D59" s="94">
        <v>50716977</v>
      </c>
      <c r="E59" s="94">
        <v>144702</v>
      </c>
      <c r="F59" s="94">
        <v>2012.3833687760912</v>
      </c>
      <c r="G59" s="94">
        <v>272455.31584599998</v>
      </c>
      <c r="H59" s="94">
        <f t="shared" si="8"/>
        <v>51136146.699214779</v>
      </c>
      <c r="I59" s="95">
        <v>139158721.56</v>
      </c>
      <c r="J59" s="96">
        <v>18534</v>
      </c>
      <c r="K59" s="94">
        <v>63059837.18</v>
      </c>
      <c r="L59" s="96">
        <v>2072</v>
      </c>
      <c r="M59" s="97">
        <v>373231714.50999999</v>
      </c>
      <c r="N59" s="98">
        <v>911297.84000000008</v>
      </c>
      <c r="O59" s="96">
        <v>218</v>
      </c>
      <c r="P59" s="94">
        <v>132437.74</v>
      </c>
      <c r="Q59" s="99">
        <v>367.99</v>
      </c>
      <c r="R59" s="96">
        <v>43</v>
      </c>
      <c r="S59" s="97">
        <v>2722097.28</v>
      </c>
      <c r="T59" s="100">
        <v>7005.69</v>
      </c>
      <c r="U59" s="96">
        <v>6599</v>
      </c>
      <c r="V59" s="97">
        <v>665566.46</v>
      </c>
      <c r="W59" s="98"/>
      <c r="X59" s="96">
        <v>228</v>
      </c>
      <c r="Y59" s="97">
        <v>25183381.620000001</v>
      </c>
      <c r="Z59" s="98">
        <v>38847.800000000003</v>
      </c>
      <c r="AA59" s="96">
        <v>1</v>
      </c>
      <c r="AB59" s="385">
        <v>3410848.0031095138</v>
      </c>
      <c r="AC59" s="386">
        <v>6316.57</v>
      </c>
      <c r="AD59" s="96">
        <v>1</v>
      </c>
    </row>
    <row r="60" spans="1:30" ht="13">
      <c r="A60" s="83">
        <v>2017</v>
      </c>
      <c r="B60" s="84" t="s">
        <v>87</v>
      </c>
      <c r="C60" s="93"/>
      <c r="D60" s="86">
        <v>53620024</v>
      </c>
      <c r="E60" s="86">
        <v>36456</v>
      </c>
      <c r="F60" s="86">
        <v>-5956.8985615703641</v>
      </c>
      <c r="G60" s="86">
        <v>258757.13040199998</v>
      </c>
      <c r="H60" s="86">
        <f t="shared" si="8"/>
        <v>53909280.231840432</v>
      </c>
      <c r="I60" s="87"/>
      <c r="J60" s="88">
        <v>18556</v>
      </c>
      <c r="K60" s="86"/>
      <c r="L60" s="88">
        <v>2073</v>
      </c>
      <c r="M60" s="89"/>
      <c r="N60" s="90"/>
      <c r="O60" s="88">
        <v>218</v>
      </c>
      <c r="P60" s="86"/>
      <c r="Q60" s="91"/>
      <c r="R60" s="88">
        <v>43</v>
      </c>
      <c r="S60" s="89"/>
      <c r="T60" s="92"/>
      <c r="U60" s="88">
        <v>6596</v>
      </c>
      <c r="V60" s="89"/>
      <c r="W60" s="90"/>
      <c r="X60" s="88">
        <v>228</v>
      </c>
      <c r="Y60" s="89"/>
      <c r="Z60" s="90"/>
      <c r="AA60" s="88">
        <v>1</v>
      </c>
      <c r="AB60" s="383"/>
      <c r="AC60" s="384"/>
      <c r="AD60" s="88">
        <v>1</v>
      </c>
    </row>
    <row r="61" spans="1:30" ht="13">
      <c r="A61" s="83">
        <v>2017</v>
      </c>
      <c r="B61" s="84" t="s">
        <v>88</v>
      </c>
      <c r="C61" s="93"/>
      <c r="D61" s="94">
        <v>47377709</v>
      </c>
      <c r="E61" s="94">
        <v>55756</v>
      </c>
      <c r="F61" s="94">
        <v>-5263.4106727106146</v>
      </c>
      <c r="G61" s="94">
        <v>227571.99408099998</v>
      </c>
      <c r="H61" s="94">
        <f t="shared" si="8"/>
        <v>47655773.583408289</v>
      </c>
      <c r="I61" s="95"/>
      <c r="J61" s="96">
        <v>18578</v>
      </c>
      <c r="K61" s="94"/>
      <c r="L61" s="96">
        <v>2075</v>
      </c>
      <c r="M61" s="97"/>
      <c r="N61" s="98"/>
      <c r="O61" s="96">
        <v>218</v>
      </c>
      <c r="P61" s="94"/>
      <c r="Q61" s="99"/>
      <c r="R61" s="96">
        <v>43</v>
      </c>
      <c r="S61" s="97"/>
      <c r="T61" s="100"/>
      <c r="U61" s="96">
        <v>6594</v>
      </c>
      <c r="V61" s="97"/>
      <c r="W61" s="98"/>
      <c r="X61" s="96">
        <v>229</v>
      </c>
      <c r="Y61" s="97"/>
      <c r="Z61" s="98"/>
      <c r="AA61" s="96">
        <v>1</v>
      </c>
      <c r="AB61" s="385"/>
      <c r="AC61" s="386"/>
      <c r="AD61" s="96">
        <v>1</v>
      </c>
    </row>
    <row r="62" spans="1:30" ht="13">
      <c r="A62" s="83">
        <v>2017</v>
      </c>
      <c r="B62" s="84" t="s">
        <v>89</v>
      </c>
      <c r="C62" s="93"/>
      <c r="D62" s="94">
        <v>52829019</v>
      </c>
      <c r="E62" s="94">
        <v>48461</v>
      </c>
      <c r="F62" s="94">
        <v>-5869.0221267016486</v>
      </c>
      <c r="G62" s="94">
        <v>250478.19584899998</v>
      </c>
      <c r="H62" s="94">
        <f t="shared" si="8"/>
        <v>53122089.173722297</v>
      </c>
      <c r="I62" s="95"/>
      <c r="J62" s="96">
        <v>18600</v>
      </c>
      <c r="K62" s="94"/>
      <c r="L62" s="96">
        <v>2076</v>
      </c>
      <c r="M62" s="97"/>
      <c r="N62" s="98"/>
      <c r="O62" s="96">
        <v>219</v>
      </c>
      <c r="P62" s="94"/>
      <c r="Q62" s="99"/>
      <c r="R62" s="96">
        <v>43</v>
      </c>
      <c r="S62" s="97"/>
      <c r="T62" s="100"/>
      <c r="U62" s="96">
        <v>6591</v>
      </c>
      <c r="V62" s="97"/>
      <c r="W62" s="98"/>
      <c r="X62" s="96">
        <v>229</v>
      </c>
      <c r="Y62" s="97"/>
      <c r="Z62" s="98"/>
      <c r="AA62" s="96">
        <v>1</v>
      </c>
      <c r="AB62" s="385"/>
      <c r="AC62" s="386"/>
      <c r="AD62" s="96">
        <v>1</v>
      </c>
    </row>
    <row r="63" spans="1:30" ht="13">
      <c r="A63" s="83">
        <v>2017</v>
      </c>
      <c r="B63" s="84" t="s">
        <v>90</v>
      </c>
      <c r="C63" s="93"/>
      <c r="D63" s="94">
        <v>45549505</v>
      </c>
      <c r="E63" s="94">
        <v>208418</v>
      </c>
      <c r="F63" s="94">
        <v>-5060.3069632110219</v>
      </c>
      <c r="G63" s="94">
        <v>252283.95761899996</v>
      </c>
      <c r="H63" s="94">
        <f t="shared" si="8"/>
        <v>46005146.650655784</v>
      </c>
      <c r="I63" s="95"/>
      <c r="J63" s="96">
        <v>18622</v>
      </c>
      <c r="K63" s="94"/>
      <c r="L63" s="96">
        <v>2077</v>
      </c>
      <c r="M63" s="97"/>
      <c r="N63" s="98"/>
      <c r="O63" s="96">
        <v>219</v>
      </c>
      <c r="P63" s="94"/>
      <c r="Q63" s="99"/>
      <c r="R63" s="96">
        <v>43</v>
      </c>
      <c r="S63" s="97"/>
      <c r="T63" s="100"/>
      <c r="U63" s="96">
        <v>6588</v>
      </c>
      <c r="V63" s="97"/>
      <c r="W63" s="98"/>
      <c r="X63" s="96">
        <v>229</v>
      </c>
      <c r="Y63" s="97"/>
      <c r="Z63" s="98"/>
      <c r="AA63" s="96">
        <v>1</v>
      </c>
      <c r="AB63" s="385"/>
      <c r="AC63" s="386"/>
      <c r="AD63" s="96">
        <v>1</v>
      </c>
    </row>
    <row r="64" spans="1:30" ht="13">
      <c r="A64" s="83">
        <v>2017</v>
      </c>
      <c r="B64" s="84" t="s">
        <v>49</v>
      </c>
      <c r="C64" s="93"/>
      <c r="D64" s="94">
        <v>48348948</v>
      </c>
      <c r="E64" s="94">
        <v>350949</v>
      </c>
      <c r="F64" s="94">
        <v>-5371.3101432897593</v>
      </c>
      <c r="G64" s="94">
        <v>265691.50464100001</v>
      </c>
      <c r="H64" s="94">
        <f t="shared" si="8"/>
        <v>48960217.194497705</v>
      </c>
      <c r="I64" s="95"/>
      <c r="J64" s="96">
        <v>18644</v>
      </c>
      <c r="K64" s="94"/>
      <c r="L64" s="96">
        <v>2079</v>
      </c>
      <c r="M64" s="97"/>
      <c r="N64" s="98"/>
      <c r="O64" s="96">
        <v>219</v>
      </c>
      <c r="P64" s="94"/>
      <c r="Q64" s="99"/>
      <c r="R64" s="96">
        <v>43</v>
      </c>
      <c r="S64" s="97"/>
      <c r="T64" s="100"/>
      <c r="U64" s="96">
        <v>6586</v>
      </c>
      <c r="V64" s="97"/>
      <c r="W64" s="98"/>
      <c r="X64" s="96">
        <v>229</v>
      </c>
      <c r="Y64" s="97"/>
      <c r="Z64" s="98"/>
      <c r="AA64" s="96">
        <v>1</v>
      </c>
      <c r="AB64" s="385"/>
      <c r="AC64" s="386"/>
      <c r="AD64" s="96">
        <v>1</v>
      </c>
    </row>
    <row r="65" spans="1:30" ht="13">
      <c r="A65" s="83">
        <v>2017</v>
      </c>
      <c r="B65" s="84" t="s">
        <v>91</v>
      </c>
      <c r="C65" s="93"/>
      <c r="D65" s="94">
        <v>49885243</v>
      </c>
      <c r="E65" s="94">
        <v>375697</v>
      </c>
      <c r="F65" s="94">
        <v>-5541.9843204525241</v>
      </c>
      <c r="G65" s="94">
        <v>285332.10454299994</v>
      </c>
      <c r="H65" s="94">
        <f t="shared" si="8"/>
        <v>50540730.120222546</v>
      </c>
      <c r="I65" s="95"/>
      <c r="J65" s="96">
        <v>18667</v>
      </c>
      <c r="K65" s="94"/>
      <c r="L65" s="96">
        <v>2080</v>
      </c>
      <c r="M65" s="97"/>
      <c r="N65" s="98"/>
      <c r="O65" s="96">
        <v>219</v>
      </c>
      <c r="P65" s="94"/>
      <c r="Q65" s="99"/>
      <c r="R65" s="96">
        <v>43</v>
      </c>
      <c r="S65" s="97"/>
      <c r="T65" s="100"/>
      <c r="U65" s="96">
        <v>6583</v>
      </c>
      <c r="V65" s="97"/>
      <c r="W65" s="98"/>
      <c r="X65" s="96">
        <v>230</v>
      </c>
      <c r="Y65" s="97"/>
      <c r="Z65" s="98"/>
      <c r="AA65" s="96">
        <v>1</v>
      </c>
      <c r="AB65" s="385"/>
      <c r="AC65" s="386"/>
      <c r="AD65" s="96">
        <v>1</v>
      </c>
    </row>
    <row r="66" spans="1:30" ht="13">
      <c r="A66" s="83">
        <v>2017</v>
      </c>
      <c r="B66" s="84" t="s">
        <v>92</v>
      </c>
      <c r="C66" s="93"/>
      <c r="D66" s="94">
        <v>50145533</v>
      </c>
      <c r="E66" s="94">
        <v>345246</v>
      </c>
      <c r="F66" s="94">
        <v>-5570.9011506014849</v>
      </c>
      <c r="G66" s="94">
        <v>302521.54260999995</v>
      </c>
      <c r="H66" s="94">
        <f t="shared" si="8"/>
        <v>50787729.641459398</v>
      </c>
      <c r="I66" s="95"/>
      <c r="J66" s="96">
        <v>18689</v>
      </c>
      <c r="K66" s="94"/>
      <c r="L66" s="96">
        <v>2081</v>
      </c>
      <c r="M66" s="97"/>
      <c r="N66" s="98"/>
      <c r="O66" s="96">
        <v>219</v>
      </c>
      <c r="P66" s="94"/>
      <c r="Q66" s="99"/>
      <c r="R66" s="96">
        <v>42</v>
      </c>
      <c r="S66" s="97"/>
      <c r="T66" s="100"/>
      <c r="U66" s="96">
        <v>6580</v>
      </c>
      <c r="V66" s="97"/>
      <c r="W66" s="98"/>
      <c r="X66" s="96">
        <v>230</v>
      </c>
      <c r="Y66" s="97"/>
      <c r="Z66" s="98"/>
      <c r="AA66" s="96">
        <v>1</v>
      </c>
      <c r="AB66" s="385"/>
      <c r="AC66" s="386"/>
      <c r="AD66" s="96">
        <v>1</v>
      </c>
    </row>
    <row r="67" spans="1:30" ht="13">
      <c r="A67" s="83">
        <v>2017</v>
      </c>
      <c r="B67" s="84" t="s">
        <v>93</v>
      </c>
      <c r="C67" s="93"/>
      <c r="D67" s="94">
        <v>51973467</v>
      </c>
      <c r="E67" s="94">
        <v>347071</v>
      </c>
      <c r="F67" s="94">
        <v>-5773.9748645417394</v>
      </c>
      <c r="G67" s="94">
        <v>299152.48532099999</v>
      </c>
      <c r="H67" s="94">
        <f t="shared" si="8"/>
        <v>52613916.510456458</v>
      </c>
      <c r="I67" s="95"/>
      <c r="J67" s="96">
        <v>18711</v>
      </c>
      <c r="K67" s="94"/>
      <c r="L67" s="96">
        <v>2083</v>
      </c>
      <c r="M67" s="97"/>
      <c r="N67" s="98"/>
      <c r="O67" s="96">
        <v>219</v>
      </c>
      <c r="P67" s="94"/>
      <c r="Q67" s="99"/>
      <c r="R67" s="96">
        <v>42</v>
      </c>
      <c r="S67" s="97"/>
      <c r="T67" s="100"/>
      <c r="U67" s="96">
        <v>6578</v>
      </c>
      <c r="V67" s="97"/>
      <c r="W67" s="98"/>
      <c r="X67" s="96">
        <v>230</v>
      </c>
      <c r="Y67" s="97"/>
      <c r="Z67" s="98"/>
      <c r="AA67" s="96">
        <v>1</v>
      </c>
      <c r="AB67" s="385"/>
      <c r="AC67" s="386"/>
      <c r="AD67" s="96">
        <v>1</v>
      </c>
    </row>
    <row r="68" spans="1:30" ht="13">
      <c r="A68" s="83">
        <v>2017</v>
      </c>
      <c r="B68" s="84" t="s">
        <v>94</v>
      </c>
      <c r="C68" s="93"/>
      <c r="D68" s="94">
        <v>49513300</v>
      </c>
      <c r="E68" s="94">
        <v>320174</v>
      </c>
      <c r="F68" s="94">
        <v>-5500.6634377597793</v>
      </c>
      <c r="G68" s="94">
        <v>283712.41434399999</v>
      </c>
      <c r="H68" s="94">
        <f t="shared" si="8"/>
        <v>50111685.750906236</v>
      </c>
      <c r="I68" s="95"/>
      <c r="J68" s="96">
        <v>18733</v>
      </c>
      <c r="K68" s="94"/>
      <c r="L68" s="96">
        <v>2084</v>
      </c>
      <c r="M68" s="97"/>
      <c r="N68" s="98"/>
      <c r="O68" s="96">
        <v>220</v>
      </c>
      <c r="P68" s="94"/>
      <c r="Q68" s="99"/>
      <c r="R68" s="96">
        <v>42</v>
      </c>
      <c r="S68" s="97"/>
      <c r="T68" s="100"/>
      <c r="U68" s="96">
        <v>6575</v>
      </c>
      <c r="V68" s="97"/>
      <c r="W68" s="98"/>
      <c r="X68" s="96">
        <v>230</v>
      </c>
      <c r="Y68" s="97"/>
      <c r="Z68" s="98"/>
      <c r="AA68" s="96">
        <v>1</v>
      </c>
      <c r="AB68" s="385"/>
      <c r="AC68" s="386"/>
      <c r="AD68" s="96">
        <v>1</v>
      </c>
    </row>
    <row r="69" spans="1:30" ht="13">
      <c r="A69" s="83">
        <v>2017</v>
      </c>
      <c r="B69" s="84" t="s">
        <v>95</v>
      </c>
      <c r="C69" s="93"/>
      <c r="D69" s="94">
        <v>49413100</v>
      </c>
      <c r="E69" s="94">
        <v>216398</v>
      </c>
      <c r="F69" s="94">
        <v>-5489.5317524052689</v>
      </c>
      <c r="G69" s="94">
        <v>267520.93571099994</v>
      </c>
      <c r="H69" s="94">
        <f t="shared" si="8"/>
        <v>49891529.403958589</v>
      </c>
      <c r="I69" s="95"/>
      <c r="J69" s="96">
        <v>18755</v>
      </c>
      <c r="K69" s="94"/>
      <c r="L69" s="96">
        <v>2085</v>
      </c>
      <c r="M69" s="97"/>
      <c r="N69" s="98"/>
      <c r="O69" s="96">
        <v>220</v>
      </c>
      <c r="P69" s="94"/>
      <c r="Q69" s="99"/>
      <c r="R69" s="96">
        <v>42</v>
      </c>
      <c r="S69" s="97"/>
      <c r="T69" s="100"/>
      <c r="U69" s="96">
        <v>6572</v>
      </c>
      <c r="V69" s="97"/>
      <c r="W69" s="98"/>
      <c r="X69" s="96">
        <v>231</v>
      </c>
      <c r="Y69" s="97"/>
      <c r="Z69" s="98"/>
      <c r="AA69" s="96">
        <v>1</v>
      </c>
      <c r="AB69" s="385"/>
      <c r="AC69" s="386"/>
      <c r="AD69" s="96">
        <v>1</v>
      </c>
    </row>
    <row r="70" spans="1:30" ht="13">
      <c r="A70" s="83">
        <v>2017</v>
      </c>
      <c r="B70" s="84" t="s">
        <v>96</v>
      </c>
      <c r="C70" s="93"/>
      <c r="D70" s="94">
        <v>51199067</v>
      </c>
      <c r="E70" s="94">
        <v>112285</v>
      </c>
      <c r="F70" s="94">
        <v>-5687.9431565723416</v>
      </c>
      <c r="G70" s="94">
        <v>238214.503768</v>
      </c>
      <c r="H70" s="94">
        <f t="shared" si="8"/>
        <v>51543878.560611427</v>
      </c>
      <c r="I70" s="95"/>
      <c r="J70" s="96">
        <v>18777</v>
      </c>
      <c r="K70" s="94"/>
      <c r="L70" s="96">
        <v>2087</v>
      </c>
      <c r="M70" s="97"/>
      <c r="N70" s="98"/>
      <c r="O70" s="96">
        <v>220</v>
      </c>
      <c r="P70" s="94"/>
      <c r="Q70" s="99"/>
      <c r="R70" s="96">
        <v>42</v>
      </c>
      <c r="S70" s="97"/>
      <c r="T70" s="100"/>
      <c r="U70" s="96">
        <v>6570</v>
      </c>
      <c r="V70" s="97"/>
      <c r="W70" s="98"/>
      <c r="X70" s="96">
        <v>231</v>
      </c>
      <c r="Y70" s="97"/>
      <c r="Z70" s="98"/>
      <c r="AA70" s="96">
        <v>1</v>
      </c>
      <c r="AB70" s="385"/>
      <c r="AC70" s="386"/>
      <c r="AD70" s="96">
        <v>1</v>
      </c>
    </row>
    <row r="71" spans="1:30" ht="13">
      <c r="A71" s="83">
        <v>2017</v>
      </c>
      <c r="B71" s="84" t="s">
        <v>97</v>
      </c>
      <c r="C71" s="93"/>
      <c r="D71" s="94">
        <v>51731133</v>
      </c>
      <c r="E71" s="94">
        <v>54378</v>
      </c>
      <c r="F71" s="94">
        <v>-5747.0528501834533</v>
      </c>
      <c r="G71" s="94">
        <v>251257.22454899998</v>
      </c>
      <c r="H71" s="94">
        <f t="shared" si="8"/>
        <v>52031021.171698816</v>
      </c>
      <c r="I71" s="95">
        <v>134065183.8</v>
      </c>
      <c r="J71" s="96">
        <v>18799</v>
      </c>
      <c r="K71" s="94">
        <v>62117168.049999997</v>
      </c>
      <c r="L71" s="96">
        <v>2088</v>
      </c>
      <c r="M71" s="97">
        <v>365627458.39999998</v>
      </c>
      <c r="N71" s="98">
        <v>894837.21000000008</v>
      </c>
      <c r="O71" s="96">
        <v>220</v>
      </c>
      <c r="P71" s="94">
        <v>129471.93</v>
      </c>
      <c r="Q71" s="99">
        <v>360</v>
      </c>
      <c r="R71" s="96">
        <v>42</v>
      </c>
      <c r="S71" s="97">
        <v>2622813.08</v>
      </c>
      <c r="T71" s="100">
        <v>6204.95</v>
      </c>
      <c r="U71" s="96">
        <v>6567</v>
      </c>
      <c r="V71" s="97">
        <v>659309.14</v>
      </c>
      <c r="W71" s="98"/>
      <c r="X71" s="96">
        <v>231</v>
      </c>
      <c r="Y71" s="97">
        <v>24407204.23</v>
      </c>
      <c r="Z71" s="98">
        <v>36858.239999999998</v>
      </c>
      <c r="AA71" s="96">
        <v>1</v>
      </c>
      <c r="AB71" s="385">
        <v>3139758.1163866525</v>
      </c>
      <c r="AC71" s="386">
        <v>5723.7197551258387</v>
      </c>
      <c r="AD71" s="96">
        <v>1</v>
      </c>
    </row>
    <row r="72" spans="1:30" ht="13">
      <c r="A72" s="83">
        <v>2018</v>
      </c>
      <c r="B72" s="84" t="s">
        <v>87</v>
      </c>
      <c r="C72" s="93"/>
      <c r="D72" s="86">
        <v>56588700</v>
      </c>
      <c r="E72" s="86">
        <v>92802.1</v>
      </c>
      <c r="F72" s="86"/>
      <c r="G72" s="86">
        <v>248298.03720799999</v>
      </c>
      <c r="H72" s="86">
        <f t="shared" si="8"/>
        <v>56929800.137208</v>
      </c>
      <c r="I72" s="87"/>
      <c r="J72" s="88">
        <v>18821</v>
      </c>
      <c r="K72" s="86"/>
      <c r="L72" s="88">
        <v>2088</v>
      </c>
      <c r="M72" s="89"/>
      <c r="N72" s="90"/>
      <c r="O72" s="88">
        <v>220</v>
      </c>
      <c r="P72" s="86"/>
      <c r="Q72" s="91"/>
      <c r="R72" s="88">
        <v>42</v>
      </c>
      <c r="S72" s="89"/>
      <c r="T72" s="92"/>
      <c r="U72" s="88">
        <v>6569</v>
      </c>
      <c r="V72" s="89"/>
      <c r="W72" s="90"/>
      <c r="X72" s="88">
        <v>231</v>
      </c>
      <c r="Y72" s="89"/>
      <c r="Z72" s="90"/>
      <c r="AA72" s="88">
        <v>1</v>
      </c>
      <c r="AB72" s="383"/>
      <c r="AC72" s="384"/>
      <c r="AD72" s="88">
        <v>1</v>
      </c>
    </row>
    <row r="73" spans="1:30" ht="13">
      <c r="A73" s="83">
        <v>2018</v>
      </c>
      <c r="B73" s="84" t="s">
        <v>88</v>
      </c>
      <c r="C73" s="93"/>
      <c r="D73" s="94">
        <v>49573500</v>
      </c>
      <c r="E73" s="94">
        <v>167833.28</v>
      </c>
      <c r="F73" s="94"/>
      <c r="G73" s="94">
        <v>223677.46804099999</v>
      </c>
      <c r="H73" s="94">
        <f t="shared" si="8"/>
        <v>49965010.748041004</v>
      </c>
      <c r="I73" s="95"/>
      <c r="J73" s="96">
        <v>18843</v>
      </c>
      <c r="K73" s="94"/>
      <c r="L73" s="96">
        <v>2088</v>
      </c>
      <c r="M73" s="97"/>
      <c r="N73" s="98"/>
      <c r="O73" s="96">
        <v>219</v>
      </c>
      <c r="P73" s="94"/>
      <c r="Q73" s="99"/>
      <c r="R73" s="96">
        <v>42</v>
      </c>
      <c r="S73" s="97"/>
      <c r="T73" s="100"/>
      <c r="U73" s="96">
        <v>6571</v>
      </c>
      <c r="V73" s="97"/>
      <c r="W73" s="98"/>
      <c r="X73" s="96">
        <v>231</v>
      </c>
      <c r="Y73" s="97"/>
      <c r="Z73" s="98"/>
      <c r="AA73" s="96">
        <v>1</v>
      </c>
      <c r="AB73" s="385"/>
      <c r="AC73" s="386"/>
      <c r="AD73" s="96">
        <v>1</v>
      </c>
    </row>
    <row r="74" spans="1:30" ht="13">
      <c r="A74" s="83">
        <v>2018</v>
      </c>
      <c r="B74" s="84" t="s">
        <v>89</v>
      </c>
      <c r="C74" s="93"/>
      <c r="D74" s="94">
        <v>52589733</v>
      </c>
      <c r="E74" s="94">
        <v>288310.11</v>
      </c>
      <c r="F74" s="94"/>
      <c r="G74" s="94">
        <v>248918.72900499997</v>
      </c>
      <c r="H74" s="94">
        <f t="shared" si="8"/>
        <v>53126961.839005001</v>
      </c>
      <c r="I74" s="95"/>
      <c r="J74" s="96">
        <v>18865</v>
      </c>
      <c r="K74" s="94"/>
      <c r="L74" s="96">
        <v>2089</v>
      </c>
      <c r="M74" s="97"/>
      <c r="N74" s="98"/>
      <c r="O74" s="96">
        <v>219</v>
      </c>
      <c r="P74" s="94"/>
      <c r="Q74" s="99"/>
      <c r="R74" s="96">
        <v>42</v>
      </c>
      <c r="S74" s="97"/>
      <c r="T74" s="100"/>
      <c r="U74" s="96">
        <v>6573</v>
      </c>
      <c r="V74" s="97"/>
      <c r="W74" s="98"/>
      <c r="X74" s="96">
        <v>230</v>
      </c>
      <c r="Y74" s="97"/>
      <c r="Z74" s="98"/>
      <c r="AA74" s="96">
        <v>1</v>
      </c>
      <c r="AB74" s="385"/>
      <c r="AC74" s="386"/>
      <c r="AD74" s="96">
        <v>2</v>
      </c>
    </row>
    <row r="75" spans="1:30" ht="13">
      <c r="A75" s="83">
        <v>2018</v>
      </c>
      <c r="B75" s="84" t="s">
        <v>90</v>
      </c>
      <c r="C75" s="93"/>
      <c r="D75" s="94">
        <v>49544733</v>
      </c>
      <c r="E75" s="94">
        <v>339788.04</v>
      </c>
      <c r="F75" s="94"/>
      <c r="G75" s="94">
        <v>287540.85297399998</v>
      </c>
      <c r="H75" s="94">
        <f t="shared" si="8"/>
        <v>50172061.892973997</v>
      </c>
      <c r="I75" s="95"/>
      <c r="J75" s="96">
        <v>18887</v>
      </c>
      <c r="K75" s="94"/>
      <c r="L75" s="96">
        <v>2089</v>
      </c>
      <c r="M75" s="97"/>
      <c r="N75" s="98"/>
      <c r="O75" s="96">
        <v>218</v>
      </c>
      <c r="P75" s="94"/>
      <c r="Q75" s="99"/>
      <c r="R75" s="96">
        <v>41</v>
      </c>
      <c r="S75" s="97"/>
      <c r="T75" s="100"/>
      <c r="U75" s="96">
        <v>6574</v>
      </c>
      <c r="V75" s="97"/>
      <c r="W75" s="98"/>
      <c r="X75" s="96">
        <v>230</v>
      </c>
      <c r="Y75" s="97"/>
      <c r="Z75" s="98"/>
      <c r="AA75" s="96">
        <v>1</v>
      </c>
      <c r="AB75" s="385"/>
      <c r="AC75" s="386"/>
      <c r="AD75" s="96">
        <v>2</v>
      </c>
    </row>
    <row r="76" spans="1:30" ht="13">
      <c r="A76" s="83">
        <v>2018</v>
      </c>
      <c r="B76" s="84" t="s">
        <v>49</v>
      </c>
      <c r="C76" s="93"/>
      <c r="D76" s="94">
        <v>49924833</v>
      </c>
      <c r="E76" s="94">
        <v>443549.68</v>
      </c>
      <c r="F76" s="94"/>
      <c r="G76" s="94">
        <v>344526.35790599999</v>
      </c>
      <c r="H76" s="94">
        <f t="shared" si="8"/>
        <v>50712909.037905999</v>
      </c>
      <c r="I76" s="95"/>
      <c r="J76" s="96">
        <v>18909</v>
      </c>
      <c r="K76" s="94"/>
      <c r="L76" s="96">
        <v>2089</v>
      </c>
      <c r="M76" s="97"/>
      <c r="N76" s="98"/>
      <c r="O76" s="96">
        <v>218</v>
      </c>
      <c r="P76" s="94"/>
      <c r="Q76" s="99"/>
      <c r="R76" s="96">
        <v>41</v>
      </c>
      <c r="S76" s="97"/>
      <c r="T76" s="100"/>
      <c r="U76" s="96">
        <v>6576</v>
      </c>
      <c r="V76" s="97"/>
      <c r="W76" s="98"/>
      <c r="X76" s="96">
        <v>230</v>
      </c>
      <c r="Y76" s="97"/>
      <c r="Z76" s="98"/>
      <c r="AA76" s="96">
        <v>1</v>
      </c>
      <c r="AB76" s="385"/>
      <c r="AC76" s="386"/>
      <c r="AD76" s="96">
        <v>2</v>
      </c>
    </row>
    <row r="77" spans="1:30" ht="13">
      <c r="A77" s="83">
        <v>2018</v>
      </c>
      <c r="B77" s="84" t="s">
        <v>91</v>
      </c>
      <c r="C77" s="93"/>
      <c r="D77" s="94">
        <v>50834533</v>
      </c>
      <c r="E77" s="94">
        <v>455732.59</v>
      </c>
      <c r="F77" s="94"/>
      <c r="G77" s="94">
        <v>391679.40517499996</v>
      </c>
      <c r="H77" s="94">
        <f t="shared" si="8"/>
        <v>51681944.995175004</v>
      </c>
      <c r="I77" s="95"/>
      <c r="J77" s="96">
        <v>18931</v>
      </c>
      <c r="K77" s="94"/>
      <c r="L77" s="96">
        <v>2089</v>
      </c>
      <c r="M77" s="97"/>
      <c r="N77" s="98"/>
      <c r="O77" s="96">
        <v>218</v>
      </c>
      <c r="P77" s="94"/>
      <c r="Q77" s="99"/>
      <c r="R77" s="96">
        <v>41</v>
      </c>
      <c r="S77" s="97"/>
      <c r="T77" s="100"/>
      <c r="U77" s="96">
        <v>6578</v>
      </c>
      <c r="V77" s="97"/>
      <c r="W77" s="98"/>
      <c r="X77" s="96">
        <v>230</v>
      </c>
      <c r="Y77" s="97"/>
      <c r="Z77" s="98"/>
      <c r="AA77" s="96">
        <v>1</v>
      </c>
      <c r="AB77" s="385"/>
      <c r="AC77" s="386"/>
      <c r="AD77" s="96">
        <v>2</v>
      </c>
    </row>
    <row r="78" spans="1:30" ht="13">
      <c r="A78" s="83">
        <v>2018</v>
      </c>
      <c r="B78" s="84" t="s">
        <v>92</v>
      </c>
      <c r="C78" s="93"/>
      <c r="D78" s="94">
        <v>54205967</v>
      </c>
      <c r="E78" s="94">
        <v>449383.48</v>
      </c>
      <c r="F78" s="94"/>
      <c r="G78" s="94">
        <v>635969.1406429999</v>
      </c>
      <c r="H78" s="94">
        <f t="shared" si="8"/>
        <v>55291319.620642997</v>
      </c>
      <c r="I78" s="95"/>
      <c r="J78" s="96">
        <v>18953</v>
      </c>
      <c r="K78" s="94"/>
      <c r="L78" s="96">
        <v>2089</v>
      </c>
      <c r="M78" s="97"/>
      <c r="N78" s="98"/>
      <c r="O78" s="96">
        <v>217</v>
      </c>
      <c r="P78" s="94"/>
      <c r="Q78" s="99"/>
      <c r="R78" s="96">
        <v>41</v>
      </c>
      <c r="S78" s="97"/>
      <c r="T78" s="100"/>
      <c r="U78" s="96">
        <v>6580</v>
      </c>
      <c r="V78" s="97"/>
      <c r="W78" s="98"/>
      <c r="X78" s="96">
        <v>229</v>
      </c>
      <c r="Y78" s="97"/>
      <c r="Z78" s="98"/>
      <c r="AA78" s="96">
        <v>1</v>
      </c>
      <c r="AB78" s="385"/>
      <c r="AC78" s="386"/>
      <c r="AD78" s="96">
        <v>2</v>
      </c>
    </row>
    <row r="79" spans="1:30" ht="13">
      <c r="A79" s="83">
        <v>2018</v>
      </c>
      <c r="B79" s="84" t="s">
        <v>93</v>
      </c>
      <c r="C79" s="93"/>
      <c r="D79" s="94">
        <v>56911133</v>
      </c>
      <c r="E79" s="94">
        <v>440707.02</v>
      </c>
      <c r="F79" s="94"/>
      <c r="G79" s="94">
        <v>458573.36760299996</v>
      </c>
      <c r="H79" s="94">
        <f t="shared" si="8"/>
        <v>57810413.387603</v>
      </c>
      <c r="I79" s="95"/>
      <c r="J79" s="96">
        <v>18975</v>
      </c>
      <c r="K79" s="94"/>
      <c r="L79" s="96">
        <v>2089</v>
      </c>
      <c r="M79" s="97"/>
      <c r="N79" s="98"/>
      <c r="O79" s="96">
        <v>217</v>
      </c>
      <c r="P79" s="94"/>
      <c r="Q79" s="99"/>
      <c r="R79" s="96">
        <v>41</v>
      </c>
      <c r="S79" s="97"/>
      <c r="T79" s="100"/>
      <c r="U79" s="96">
        <v>6582</v>
      </c>
      <c r="V79" s="97"/>
      <c r="W79" s="98"/>
      <c r="X79" s="96">
        <v>229</v>
      </c>
      <c r="Y79" s="97"/>
      <c r="Z79" s="98"/>
      <c r="AA79" s="96">
        <v>1</v>
      </c>
      <c r="AB79" s="385"/>
      <c r="AC79" s="386"/>
      <c r="AD79" s="96">
        <v>2</v>
      </c>
    </row>
    <row r="80" spans="1:30" ht="13">
      <c r="A80" s="83">
        <v>2018</v>
      </c>
      <c r="B80" s="84" t="s">
        <v>94</v>
      </c>
      <c r="C80" s="93"/>
      <c r="D80" s="94">
        <v>51418067</v>
      </c>
      <c r="E80" s="94">
        <v>331223.49123502441</v>
      </c>
      <c r="F80" s="94"/>
      <c r="G80" s="94">
        <v>362979.43086999998</v>
      </c>
      <c r="H80" s="94">
        <f t="shared" si="8"/>
        <v>52112269.922105022</v>
      </c>
      <c r="I80" s="95"/>
      <c r="J80" s="96">
        <v>18997</v>
      </c>
      <c r="K80" s="94"/>
      <c r="L80" s="96">
        <v>2090</v>
      </c>
      <c r="M80" s="97"/>
      <c r="N80" s="98"/>
      <c r="O80" s="96">
        <v>216</v>
      </c>
      <c r="P80" s="94"/>
      <c r="Q80" s="99"/>
      <c r="R80" s="96">
        <v>41</v>
      </c>
      <c r="S80" s="97"/>
      <c r="T80" s="100"/>
      <c r="U80" s="96">
        <v>6584</v>
      </c>
      <c r="V80" s="97"/>
      <c r="W80" s="98"/>
      <c r="X80" s="96">
        <v>229</v>
      </c>
      <c r="Y80" s="97"/>
      <c r="Z80" s="98"/>
      <c r="AA80" s="96">
        <v>1</v>
      </c>
      <c r="AB80" s="385"/>
      <c r="AC80" s="386"/>
      <c r="AD80" s="96">
        <v>2</v>
      </c>
    </row>
    <row r="81" spans="1:30" ht="13">
      <c r="A81" s="83">
        <v>2018</v>
      </c>
      <c r="B81" s="84" t="s">
        <v>95</v>
      </c>
      <c r="C81" s="93"/>
      <c r="D81" s="94">
        <v>51802533</v>
      </c>
      <c r="E81" s="94">
        <v>219290.57123502437</v>
      </c>
      <c r="F81" s="94"/>
      <c r="G81" s="94">
        <v>290281.58441799995</v>
      </c>
      <c r="H81" s="94">
        <f t="shared" si="8"/>
        <v>52312105.155653022</v>
      </c>
      <c r="I81" s="95"/>
      <c r="J81" s="96">
        <v>19019</v>
      </c>
      <c r="K81" s="94"/>
      <c r="L81" s="96">
        <v>2090</v>
      </c>
      <c r="M81" s="97"/>
      <c r="N81" s="98"/>
      <c r="O81" s="96">
        <v>216</v>
      </c>
      <c r="P81" s="94"/>
      <c r="Q81" s="99"/>
      <c r="R81" s="96">
        <v>40</v>
      </c>
      <c r="S81" s="97"/>
      <c r="T81" s="100"/>
      <c r="U81" s="96">
        <v>6585</v>
      </c>
      <c r="V81" s="97"/>
      <c r="W81" s="98"/>
      <c r="X81" s="96">
        <v>229</v>
      </c>
      <c r="Y81" s="97"/>
      <c r="Z81" s="98"/>
      <c r="AA81" s="96">
        <v>1</v>
      </c>
      <c r="AB81" s="385"/>
      <c r="AC81" s="386"/>
      <c r="AD81" s="96">
        <v>2</v>
      </c>
    </row>
    <row r="82" spans="1:30" ht="13">
      <c r="A82" s="83">
        <v>2018</v>
      </c>
      <c r="B82" s="84" t="s">
        <v>96</v>
      </c>
      <c r="C82" s="93"/>
      <c r="D82" s="94">
        <v>51983966</v>
      </c>
      <c r="E82" s="94">
        <v>202285.64209611429</v>
      </c>
      <c r="F82" s="94"/>
      <c r="G82" s="94">
        <v>271063.09490099997</v>
      </c>
      <c r="H82" s="94">
        <f t="shared" si="8"/>
        <v>52457314.73699712</v>
      </c>
      <c r="I82" s="95"/>
      <c r="J82" s="96">
        <v>19041</v>
      </c>
      <c r="K82" s="94"/>
      <c r="L82" s="96">
        <v>2090</v>
      </c>
      <c r="M82" s="97"/>
      <c r="N82" s="98"/>
      <c r="O82" s="96">
        <v>215</v>
      </c>
      <c r="P82" s="94"/>
      <c r="Q82" s="99"/>
      <c r="R82" s="96">
        <v>40</v>
      </c>
      <c r="S82" s="97"/>
      <c r="T82" s="100"/>
      <c r="U82" s="96">
        <v>6587</v>
      </c>
      <c r="V82" s="97"/>
      <c r="W82" s="98"/>
      <c r="X82" s="96">
        <v>228</v>
      </c>
      <c r="Y82" s="97"/>
      <c r="Z82" s="98"/>
      <c r="AA82" s="96">
        <v>1</v>
      </c>
      <c r="AB82" s="385"/>
      <c r="AC82" s="386"/>
      <c r="AD82" s="96">
        <v>2</v>
      </c>
    </row>
    <row r="83" spans="1:30" ht="13">
      <c r="A83" s="83">
        <v>2018</v>
      </c>
      <c r="B83" s="84" t="s">
        <v>97</v>
      </c>
      <c r="C83" s="93"/>
      <c r="D83" s="94">
        <v>50279333</v>
      </c>
      <c r="E83" s="94">
        <v>84940.995433836913</v>
      </c>
      <c r="F83" s="94"/>
      <c r="G83" s="94">
        <v>284289.83556899999</v>
      </c>
      <c r="H83" s="94">
        <f t="shared" si="8"/>
        <v>50648563.831002839</v>
      </c>
      <c r="I83" s="95">
        <v>146158990</v>
      </c>
      <c r="J83" s="96">
        <v>19063</v>
      </c>
      <c r="K83" s="94">
        <v>64384300</v>
      </c>
      <c r="L83" s="96">
        <v>2090</v>
      </c>
      <c r="M83" s="97">
        <v>368587747</v>
      </c>
      <c r="N83" s="98">
        <v>912782</v>
      </c>
      <c r="O83" s="96">
        <v>215</v>
      </c>
      <c r="P83" s="94">
        <v>110217</v>
      </c>
      <c r="Q83" s="99">
        <v>306</v>
      </c>
      <c r="R83" s="96">
        <v>40</v>
      </c>
      <c r="S83" s="97">
        <v>2481816</v>
      </c>
      <c r="T83" s="100">
        <v>6104</v>
      </c>
      <c r="U83" s="96">
        <v>6589</v>
      </c>
      <c r="V83" s="97">
        <v>643588</v>
      </c>
      <c r="W83" s="98"/>
      <c r="X83" s="96">
        <v>228</v>
      </c>
      <c r="Y83" s="97">
        <v>26894138</v>
      </c>
      <c r="Z83" s="98">
        <v>43546</v>
      </c>
      <c r="AA83" s="96">
        <v>1</v>
      </c>
      <c r="AB83" s="385">
        <v>3931816.0243054987</v>
      </c>
      <c r="AC83" s="386">
        <v>41919.32</v>
      </c>
      <c r="AD83" s="96">
        <v>2</v>
      </c>
    </row>
    <row r="84" spans="1:30" ht="13">
      <c r="A84" s="83">
        <v>2019</v>
      </c>
      <c r="B84" s="84" t="s">
        <v>87</v>
      </c>
      <c r="C84" s="93"/>
      <c r="D84" s="86">
        <v>54965900</v>
      </c>
      <c r="E84" s="86">
        <v>84527.17</v>
      </c>
      <c r="F84" s="86"/>
      <c r="G84" s="86">
        <v>335781.36511199997</v>
      </c>
      <c r="H84" s="86">
        <f t="shared" si="8"/>
        <v>55386208.535112001</v>
      </c>
      <c r="I84" s="87"/>
      <c r="J84" s="88">
        <v>19065</v>
      </c>
      <c r="K84" s="86"/>
      <c r="L84" s="88">
        <v>2089</v>
      </c>
      <c r="M84" s="89"/>
      <c r="N84" s="90"/>
      <c r="O84" s="88">
        <v>216</v>
      </c>
      <c r="P84" s="86"/>
      <c r="Q84" s="91"/>
      <c r="R84" s="88">
        <v>40</v>
      </c>
      <c r="S84" s="89"/>
      <c r="T84" s="92"/>
      <c r="U84" s="88">
        <v>6585</v>
      </c>
      <c r="V84" s="89"/>
      <c r="W84" s="90"/>
      <c r="X84" s="88">
        <v>228</v>
      </c>
      <c r="Y84" s="89"/>
      <c r="Z84" s="90"/>
      <c r="AA84" s="88">
        <v>1</v>
      </c>
      <c r="AB84" s="383"/>
      <c r="AC84" s="384"/>
      <c r="AD84" s="88">
        <v>2</v>
      </c>
    </row>
    <row r="85" spans="1:30" ht="13">
      <c r="A85" s="83">
        <v>2019</v>
      </c>
      <c r="B85" s="84" t="s">
        <v>88</v>
      </c>
      <c r="C85" s="93"/>
      <c r="D85" s="94">
        <v>50219260</v>
      </c>
      <c r="E85" s="94">
        <v>146459.21</v>
      </c>
      <c r="F85" s="94"/>
      <c r="G85" s="94">
        <v>282794.09464899998</v>
      </c>
      <c r="H85" s="94">
        <f t="shared" si="8"/>
        <v>50648513.304649003</v>
      </c>
      <c r="I85" s="95"/>
      <c r="J85" s="96">
        <v>19066</v>
      </c>
      <c r="K85" s="94"/>
      <c r="L85" s="96">
        <v>2088</v>
      </c>
      <c r="M85" s="97"/>
      <c r="N85" s="98"/>
      <c r="O85" s="96">
        <v>217</v>
      </c>
      <c r="P85" s="94"/>
      <c r="Q85" s="99"/>
      <c r="R85" s="96">
        <v>39</v>
      </c>
      <c r="S85" s="97"/>
      <c r="T85" s="100"/>
      <c r="U85" s="96">
        <v>6580</v>
      </c>
      <c r="V85" s="97"/>
      <c r="W85" s="98"/>
      <c r="X85" s="96">
        <v>228</v>
      </c>
      <c r="Y85" s="97"/>
      <c r="Z85" s="98"/>
      <c r="AA85" s="96">
        <v>1</v>
      </c>
      <c r="AB85" s="385"/>
      <c r="AC85" s="386"/>
      <c r="AD85" s="96">
        <v>2</v>
      </c>
    </row>
    <row r="86" spans="1:30" ht="13">
      <c r="A86" s="83">
        <v>2019</v>
      </c>
      <c r="B86" s="84" t="s">
        <v>89</v>
      </c>
      <c r="C86" s="93"/>
      <c r="D86" s="94">
        <v>53282120</v>
      </c>
      <c r="E86" s="94">
        <v>266622.58</v>
      </c>
      <c r="F86" s="94"/>
      <c r="G86" s="94">
        <v>328996.46809099999</v>
      </c>
      <c r="H86" s="94">
        <f t="shared" si="8"/>
        <v>53877739.048091002</v>
      </c>
      <c r="I86" s="95"/>
      <c r="J86" s="96">
        <v>19068</v>
      </c>
      <c r="K86" s="94"/>
      <c r="L86" s="96">
        <v>2086</v>
      </c>
      <c r="M86" s="97"/>
      <c r="N86" s="98"/>
      <c r="O86" s="96">
        <v>217</v>
      </c>
      <c r="P86" s="94"/>
      <c r="Q86" s="99"/>
      <c r="R86" s="96">
        <v>39</v>
      </c>
      <c r="S86" s="97"/>
      <c r="T86" s="100"/>
      <c r="U86" s="96">
        <v>6576</v>
      </c>
      <c r="V86" s="97"/>
      <c r="W86" s="98"/>
      <c r="X86" s="96">
        <v>228</v>
      </c>
      <c r="Y86" s="97"/>
      <c r="Z86" s="98"/>
      <c r="AA86" s="96">
        <v>1</v>
      </c>
      <c r="AB86" s="385"/>
      <c r="AC86" s="386"/>
      <c r="AD86" s="96">
        <v>2</v>
      </c>
    </row>
    <row r="87" spans="1:30" ht="13">
      <c r="A87" s="83">
        <v>2019</v>
      </c>
      <c r="B87" s="84" t="s">
        <v>90</v>
      </c>
      <c r="C87" s="93"/>
      <c r="D87" s="94">
        <v>48103860</v>
      </c>
      <c r="E87" s="94">
        <v>303032.46999999997</v>
      </c>
      <c r="F87" s="94"/>
      <c r="G87" s="94">
        <v>329214.97015799995</v>
      </c>
      <c r="H87" s="94">
        <f t="shared" si="8"/>
        <v>48736107.440158002</v>
      </c>
      <c r="I87" s="95"/>
      <c r="J87" s="96">
        <v>19069</v>
      </c>
      <c r="K87" s="94"/>
      <c r="L87" s="96">
        <v>2085</v>
      </c>
      <c r="M87" s="97"/>
      <c r="N87" s="98"/>
      <c r="O87" s="96">
        <v>218</v>
      </c>
      <c r="P87" s="94"/>
      <c r="Q87" s="99"/>
      <c r="R87" s="96">
        <v>39</v>
      </c>
      <c r="S87" s="97"/>
      <c r="T87" s="100"/>
      <c r="U87" s="96">
        <v>6571</v>
      </c>
      <c r="V87" s="97"/>
      <c r="W87" s="98"/>
      <c r="X87" s="96">
        <v>228</v>
      </c>
      <c r="Y87" s="97"/>
      <c r="Z87" s="98"/>
      <c r="AA87" s="96">
        <v>1</v>
      </c>
      <c r="AB87" s="385"/>
      <c r="AC87" s="386"/>
      <c r="AD87" s="96">
        <v>2</v>
      </c>
    </row>
    <row r="88" spans="1:30" ht="13">
      <c r="A88" s="83">
        <v>2019</v>
      </c>
      <c r="B88" s="84" t="s">
        <v>49</v>
      </c>
      <c r="C88" s="93"/>
      <c r="D88" s="94">
        <v>49038200</v>
      </c>
      <c r="E88" s="94">
        <v>661535.61</v>
      </c>
      <c r="F88" s="94"/>
      <c r="G88" s="94">
        <v>436533.67362599995</v>
      </c>
      <c r="H88" s="94">
        <f t="shared" si="8"/>
        <v>50136269.283625998</v>
      </c>
      <c r="I88" s="95"/>
      <c r="J88" s="96">
        <v>19071</v>
      </c>
      <c r="K88" s="94"/>
      <c r="L88" s="96">
        <v>2084</v>
      </c>
      <c r="M88" s="97"/>
      <c r="N88" s="98"/>
      <c r="O88" s="96">
        <v>219</v>
      </c>
      <c r="P88" s="94"/>
      <c r="Q88" s="99"/>
      <c r="R88" s="96">
        <v>38</v>
      </c>
      <c r="S88" s="97"/>
      <c r="T88" s="100"/>
      <c r="U88" s="96">
        <v>6567</v>
      </c>
      <c r="V88" s="97"/>
      <c r="W88" s="98"/>
      <c r="X88" s="96">
        <v>228</v>
      </c>
      <c r="Y88" s="97"/>
      <c r="Z88" s="98"/>
      <c r="AA88" s="96">
        <v>1</v>
      </c>
      <c r="AB88" s="385"/>
      <c r="AC88" s="386"/>
      <c r="AD88" s="96">
        <v>2</v>
      </c>
    </row>
    <row r="89" spans="1:30" ht="13">
      <c r="A89" s="83">
        <v>2019</v>
      </c>
      <c r="B89" s="84" t="s">
        <v>91</v>
      </c>
      <c r="C89" s="93"/>
      <c r="D89" s="94">
        <v>49192960</v>
      </c>
      <c r="E89" s="94">
        <v>439711.03</v>
      </c>
      <c r="F89" s="94"/>
      <c r="G89" s="94">
        <v>319293.11389699997</v>
      </c>
      <c r="H89" s="94">
        <f t="shared" ref="H89:H130" si="9">SUM(D89:G89)</f>
        <v>49951964.143897004</v>
      </c>
      <c r="I89" s="95"/>
      <c r="J89" s="96">
        <v>19073</v>
      </c>
      <c r="K89" s="94"/>
      <c r="L89" s="96">
        <v>2083</v>
      </c>
      <c r="M89" s="97"/>
      <c r="N89" s="98"/>
      <c r="O89" s="96">
        <v>220</v>
      </c>
      <c r="P89" s="94"/>
      <c r="Q89" s="99"/>
      <c r="R89" s="96">
        <v>38</v>
      </c>
      <c r="S89" s="97"/>
      <c r="T89" s="100"/>
      <c r="U89" s="96">
        <v>6563</v>
      </c>
      <c r="V89" s="97"/>
      <c r="W89" s="98"/>
      <c r="X89" s="96">
        <v>229</v>
      </c>
      <c r="Y89" s="97"/>
      <c r="Z89" s="98"/>
      <c r="AA89" s="96">
        <v>1</v>
      </c>
      <c r="AB89" s="385"/>
      <c r="AC89" s="386"/>
      <c r="AD89" s="96">
        <v>2</v>
      </c>
    </row>
    <row r="90" spans="1:30" ht="13">
      <c r="A90" s="83">
        <v>2019</v>
      </c>
      <c r="B90" s="84" t="s">
        <v>92</v>
      </c>
      <c r="C90" s="93"/>
      <c r="D90" s="94">
        <v>56431600</v>
      </c>
      <c r="E90" s="94">
        <v>484255.82</v>
      </c>
      <c r="F90" s="94"/>
      <c r="G90" s="94">
        <v>353165.29522199999</v>
      </c>
      <c r="H90" s="94">
        <f t="shared" si="9"/>
        <v>57269021.115222</v>
      </c>
      <c r="I90" s="95"/>
      <c r="J90" s="96">
        <v>19074</v>
      </c>
      <c r="K90" s="94"/>
      <c r="L90" s="96">
        <v>2081</v>
      </c>
      <c r="M90" s="97"/>
      <c r="N90" s="98"/>
      <c r="O90" s="96">
        <v>220</v>
      </c>
      <c r="P90" s="94"/>
      <c r="Q90" s="99"/>
      <c r="R90" s="96">
        <v>38</v>
      </c>
      <c r="S90" s="97"/>
      <c r="T90" s="100"/>
      <c r="U90" s="96">
        <v>6558</v>
      </c>
      <c r="V90" s="97"/>
      <c r="W90" s="98"/>
      <c r="X90" s="96">
        <v>229</v>
      </c>
      <c r="Y90" s="97"/>
      <c r="Z90" s="98"/>
      <c r="AA90" s="96">
        <v>1</v>
      </c>
      <c r="AB90" s="385"/>
      <c r="AC90" s="386"/>
      <c r="AD90" s="96">
        <v>2</v>
      </c>
    </row>
    <row r="91" spans="1:30" ht="13">
      <c r="A91" s="83">
        <v>2019</v>
      </c>
      <c r="B91" s="84" t="s">
        <v>93</v>
      </c>
      <c r="C91" s="93"/>
      <c r="D91" s="94">
        <v>54592360</v>
      </c>
      <c r="E91" s="94">
        <v>453645.03</v>
      </c>
      <c r="F91" s="94"/>
      <c r="G91" s="94">
        <v>330191.446689</v>
      </c>
      <c r="H91" s="94">
        <f t="shared" si="9"/>
        <v>55376196.476689003</v>
      </c>
      <c r="I91" s="95"/>
      <c r="J91" s="96">
        <v>19076</v>
      </c>
      <c r="K91" s="94"/>
      <c r="L91" s="96">
        <v>2080</v>
      </c>
      <c r="M91" s="97"/>
      <c r="N91" s="98"/>
      <c r="O91" s="96">
        <v>221</v>
      </c>
      <c r="P91" s="94"/>
      <c r="Q91" s="99"/>
      <c r="R91" s="96">
        <v>37</v>
      </c>
      <c r="S91" s="97"/>
      <c r="T91" s="100"/>
      <c r="U91" s="96">
        <v>6554</v>
      </c>
      <c r="V91" s="97"/>
      <c r="W91" s="98"/>
      <c r="X91" s="96">
        <v>229</v>
      </c>
      <c r="Y91" s="97"/>
      <c r="Z91" s="98"/>
      <c r="AA91" s="96">
        <v>1</v>
      </c>
      <c r="AB91" s="385"/>
      <c r="AC91" s="386"/>
      <c r="AD91" s="96">
        <v>2</v>
      </c>
    </row>
    <row r="92" spans="1:30" ht="13">
      <c r="A92" s="83">
        <v>2019</v>
      </c>
      <c r="B92" s="84" t="s">
        <v>94</v>
      </c>
      <c r="C92" s="93"/>
      <c r="D92" s="94">
        <v>49722540</v>
      </c>
      <c r="E92" s="94">
        <v>328852.15000000002</v>
      </c>
      <c r="F92" s="94"/>
      <c r="G92" s="94">
        <v>307475.57080699998</v>
      </c>
      <c r="H92" s="94">
        <f t="shared" si="9"/>
        <v>50358867.720807001</v>
      </c>
      <c r="I92" s="95"/>
      <c r="J92" s="96">
        <v>19077</v>
      </c>
      <c r="K92" s="94"/>
      <c r="L92" s="96">
        <v>2079</v>
      </c>
      <c r="M92" s="97"/>
      <c r="N92" s="98"/>
      <c r="O92" s="96">
        <v>222</v>
      </c>
      <c r="P92" s="94"/>
      <c r="Q92" s="99"/>
      <c r="R92" s="96">
        <v>37</v>
      </c>
      <c r="S92" s="97"/>
      <c r="T92" s="100"/>
      <c r="U92" s="96">
        <v>6549</v>
      </c>
      <c r="V92" s="97"/>
      <c r="W92" s="98"/>
      <c r="X92" s="96">
        <v>229</v>
      </c>
      <c r="Y92" s="97"/>
      <c r="Z92" s="98"/>
      <c r="AA92" s="96">
        <v>1</v>
      </c>
      <c r="AB92" s="385"/>
      <c r="AC92" s="386"/>
      <c r="AD92" s="96">
        <v>2</v>
      </c>
    </row>
    <row r="93" spans="1:30" ht="13">
      <c r="A93" s="83">
        <v>2019</v>
      </c>
      <c r="B93" s="84" t="s">
        <v>95</v>
      </c>
      <c r="C93" s="93"/>
      <c r="D93" s="94">
        <v>50719080</v>
      </c>
      <c r="E93" s="94">
        <v>238609.25</v>
      </c>
      <c r="F93" s="94"/>
      <c r="G93" s="94">
        <v>297000.00244399998</v>
      </c>
      <c r="H93" s="94">
        <f t="shared" si="9"/>
        <v>51254689.252443999</v>
      </c>
      <c r="I93" s="95"/>
      <c r="J93" s="96">
        <v>19079</v>
      </c>
      <c r="K93" s="94"/>
      <c r="L93" s="96">
        <v>2078</v>
      </c>
      <c r="M93" s="97"/>
      <c r="N93" s="98"/>
      <c r="O93" s="96">
        <v>223</v>
      </c>
      <c r="P93" s="94"/>
      <c r="Q93" s="99"/>
      <c r="R93" s="96">
        <v>37</v>
      </c>
      <c r="S93" s="97"/>
      <c r="T93" s="100"/>
      <c r="U93" s="96">
        <v>6545</v>
      </c>
      <c r="V93" s="97"/>
      <c r="W93" s="98"/>
      <c r="X93" s="96">
        <v>229</v>
      </c>
      <c r="Y93" s="97"/>
      <c r="Z93" s="98"/>
      <c r="AA93" s="96">
        <v>1</v>
      </c>
      <c r="AB93" s="385"/>
      <c r="AC93" s="386"/>
      <c r="AD93" s="96">
        <v>2</v>
      </c>
    </row>
    <row r="94" spans="1:30" ht="13">
      <c r="A94" s="83">
        <v>2019</v>
      </c>
      <c r="B94" s="84" t="s">
        <v>96</v>
      </c>
      <c r="C94" s="93"/>
      <c r="D94" s="94">
        <v>52071520</v>
      </c>
      <c r="E94" s="94">
        <v>72934.5</v>
      </c>
      <c r="F94" s="94"/>
      <c r="G94" s="94">
        <v>270414.92350899999</v>
      </c>
      <c r="H94" s="94">
        <f t="shared" si="9"/>
        <v>52414869.423509002</v>
      </c>
      <c r="I94" s="95"/>
      <c r="J94" s="96">
        <v>19080</v>
      </c>
      <c r="K94" s="94"/>
      <c r="L94" s="96">
        <v>2076</v>
      </c>
      <c r="M94" s="97"/>
      <c r="N94" s="98"/>
      <c r="O94" s="96">
        <v>223</v>
      </c>
      <c r="P94" s="94"/>
      <c r="Q94" s="99"/>
      <c r="R94" s="96">
        <v>36</v>
      </c>
      <c r="S94" s="97"/>
      <c r="T94" s="100"/>
      <c r="U94" s="96">
        <v>6540</v>
      </c>
      <c r="V94" s="97"/>
      <c r="W94" s="98"/>
      <c r="X94" s="96">
        <v>229</v>
      </c>
      <c r="Y94" s="97"/>
      <c r="Z94" s="98"/>
      <c r="AA94" s="96">
        <v>1</v>
      </c>
      <c r="AB94" s="385"/>
      <c r="AC94" s="386"/>
      <c r="AD94" s="96">
        <v>2</v>
      </c>
    </row>
    <row r="95" spans="1:30" ht="13">
      <c r="A95" s="83">
        <v>2019</v>
      </c>
      <c r="B95" s="84" t="s">
        <v>97</v>
      </c>
      <c r="C95" s="93"/>
      <c r="D95" s="94">
        <v>50950580</v>
      </c>
      <c r="E95" s="94">
        <v>66394.77</v>
      </c>
      <c r="F95" s="94"/>
      <c r="G95" s="94">
        <v>284161.16767499998</v>
      </c>
      <c r="H95" s="94">
        <f t="shared" si="9"/>
        <v>51301135.937675007</v>
      </c>
      <c r="I95" s="95">
        <v>143256844</v>
      </c>
      <c r="J95" s="96">
        <v>19082</v>
      </c>
      <c r="K95" s="94">
        <v>62985946</v>
      </c>
      <c r="L95" s="96">
        <v>2075</v>
      </c>
      <c r="M95" s="97">
        <v>370357504.13815492</v>
      </c>
      <c r="N95" s="98">
        <v>918770</v>
      </c>
      <c r="O95" s="96">
        <v>224</v>
      </c>
      <c r="P95" s="94">
        <v>97846</v>
      </c>
      <c r="Q95" s="99">
        <v>272</v>
      </c>
      <c r="R95" s="96">
        <v>36</v>
      </c>
      <c r="S95" s="97">
        <v>2482833</v>
      </c>
      <c r="T95" s="100">
        <v>6667</v>
      </c>
      <c r="U95" s="96">
        <v>6536</v>
      </c>
      <c r="V95" s="97">
        <v>648488</v>
      </c>
      <c r="W95" s="98"/>
      <c r="X95" s="96">
        <v>229</v>
      </c>
      <c r="Y95" s="97">
        <v>27745078</v>
      </c>
      <c r="Z95" s="98">
        <v>41926</v>
      </c>
      <c r="AA95" s="96">
        <v>1</v>
      </c>
      <c r="AB95" s="385">
        <v>3611938.0982968248</v>
      </c>
      <c r="AC95" s="386">
        <v>52612.56</v>
      </c>
      <c r="AD95" s="96">
        <v>2</v>
      </c>
    </row>
    <row r="96" spans="1:30" ht="13">
      <c r="A96" s="83">
        <v>2020</v>
      </c>
      <c r="B96" s="84" t="s">
        <v>87</v>
      </c>
      <c r="C96" s="93"/>
      <c r="D96" s="86">
        <v>54965909</v>
      </c>
      <c r="E96" s="86">
        <v>80695.86</v>
      </c>
      <c r="F96" s="86"/>
      <c r="G96" s="86">
        <v>273176.06121199997</v>
      </c>
      <c r="H96" s="86">
        <f t="shared" si="9"/>
        <v>55319780.921212003</v>
      </c>
      <c r="I96" s="87"/>
      <c r="J96" s="88">
        <v>19104</v>
      </c>
      <c r="K96" s="86"/>
      <c r="L96" s="88">
        <v>2076</v>
      </c>
      <c r="M96" s="89"/>
      <c r="N96" s="90"/>
      <c r="O96" s="88">
        <v>224</v>
      </c>
      <c r="P96" s="86"/>
      <c r="Q96" s="91"/>
      <c r="R96" s="88">
        <v>36</v>
      </c>
      <c r="S96" s="89"/>
      <c r="T96" s="92"/>
      <c r="U96" s="88">
        <v>6527</v>
      </c>
      <c r="V96" s="89"/>
      <c r="W96" s="90"/>
      <c r="X96" s="88">
        <v>229</v>
      </c>
      <c r="Y96" s="89"/>
      <c r="Z96" s="90"/>
      <c r="AA96" s="88">
        <v>1</v>
      </c>
      <c r="AB96" s="383"/>
      <c r="AC96" s="384"/>
      <c r="AD96" s="88">
        <v>2</v>
      </c>
    </row>
    <row r="97" spans="1:30" ht="13">
      <c r="A97" s="83">
        <v>2020</v>
      </c>
      <c r="B97" s="84" t="s">
        <v>88</v>
      </c>
      <c r="C97" s="93"/>
      <c r="D97" s="94">
        <v>51189491</v>
      </c>
      <c r="E97" s="94">
        <v>136457.98000000001</v>
      </c>
      <c r="F97" s="94"/>
      <c r="G97" s="94">
        <v>252446.98843799994</v>
      </c>
      <c r="H97" s="94">
        <f t="shared" si="9"/>
        <v>51578395.968437999</v>
      </c>
      <c r="I97" s="95"/>
      <c r="J97" s="96">
        <v>19126</v>
      </c>
      <c r="K97" s="94"/>
      <c r="L97" s="96">
        <v>2078</v>
      </c>
      <c r="M97" s="97"/>
      <c r="N97" s="98"/>
      <c r="O97" s="96">
        <v>223</v>
      </c>
      <c r="P97" s="94"/>
      <c r="Q97" s="99"/>
      <c r="R97" s="96">
        <v>36</v>
      </c>
      <c r="S97" s="97"/>
      <c r="T97" s="100"/>
      <c r="U97" s="96">
        <v>6519</v>
      </c>
      <c r="V97" s="97"/>
      <c r="W97" s="98"/>
      <c r="X97" s="96">
        <v>229</v>
      </c>
      <c r="Y97" s="97"/>
      <c r="Z97" s="98"/>
      <c r="AA97" s="96">
        <v>1</v>
      </c>
      <c r="AB97" s="385"/>
      <c r="AC97" s="386"/>
      <c r="AD97" s="96">
        <v>2</v>
      </c>
    </row>
    <row r="98" spans="1:30" ht="13">
      <c r="A98" s="83">
        <v>2020</v>
      </c>
      <c r="B98" s="84" t="s">
        <v>89</v>
      </c>
      <c r="C98" s="93"/>
      <c r="D98" s="94">
        <v>49010730</v>
      </c>
      <c r="E98" s="94">
        <v>252648</v>
      </c>
      <c r="F98" s="94"/>
      <c r="G98" s="94">
        <v>279556.86671500001</v>
      </c>
      <c r="H98" s="94">
        <f t="shared" si="9"/>
        <v>49542934.866714999</v>
      </c>
      <c r="I98" s="95"/>
      <c r="J98" s="96">
        <v>19147</v>
      </c>
      <c r="K98" s="94"/>
      <c r="L98" s="96">
        <v>2079</v>
      </c>
      <c r="M98" s="97"/>
      <c r="N98" s="98"/>
      <c r="O98" s="96">
        <v>223</v>
      </c>
      <c r="P98" s="94"/>
      <c r="Q98" s="99"/>
      <c r="R98" s="96">
        <v>36</v>
      </c>
      <c r="S98" s="97"/>
      <c r="T98" s="100"/>
      <c r="U98" s="96">
        <v>6510</v>
      </c>
      <c r="V98" s="97"/>
      <c r="W98" s="98"/>
      <c r="X98" s="96">
        <v>229</v>
      </c>
      <c r="Y98" s="97"/>
      <c r="Z98" s="98"/>
      <c r="AA98" s="96">
        <v>1</v>
      </c>
      <c r="AB98" s="385"/>
      <c r="AC98" s="386"/>
      <c r="AD98" s="96">
        <v>2</v>
      </c>
    </row>
    <row r="99" spans="1:30" ht="13">
      <c r="A99" s="83">
        <v>2020</v>
      </c>
      <c r="B99" s="84" t="s">
        <v>90</v>
      </c>
      <c r="C99" s="93"/>
      <c r="D99" s="94">
        <v>35695661</v>
      </c>
      <c r="E99" s="94">
        <v>397284.54</v>
      </c>
      <c r="F99" s="94"/>
      <c r="G99" s="94">
        <v>266446.09365599998</v>
      </c>
      <c r="H99" s="94">
        <f t="shared" si="9"/>
        <v>36359391.633656003</v>
      </c>
      <c r="I99" s="95"/>
      <c r="J99" s="96">
        <v>19169</v>
      </c>
      <c r="K99" s="94"/>
      <c r="L99" s="96">
        <v>2081</v>
      </c>
      <c r="M99" s="97"/>
      <c r="N99" s="98"/>
      <c r="O99" s="96">
        <v>222</v>
      </c>
      <c r="P99" s="94"/>
      <c r="Q99" s="99"/>
      <c r="R99" s="96">
        <v>36</v>
      </c>
      <c r="S99" s="97"/>
      <c r="T99" s="100"/>
      <c r="U99" s="96">
        <v>6501</v>
      </c>
      <c r="V99" s="97"/>
      <c r="W99" s="98"/>
      <c r="X99" s="96">
        <v>229</v>
      </c>
      <c r="Y99" s="97"/>
      <c r="Z99" s="98"/>
      <c r="AA99" s="96">
        <v>1</v>
      </c>
      <c r="AB99" s="385"/>
      <c r="AC99" s="386"/>
      <c r="AD99" s="96">
        <v>2</v>
      </c>
    </row>
    <row r="100" spans="1:30" ht="13">
      <c r="A100" s="83">
        <v>2020</v>
      </c>
      <c r="B100" s="84" t="s">
        <v>49</v>
      </c>
      <c r="C100" s="93"/>
      <c r="D100" s="94">
        <v>41388549</v>
      </c>
      <c r="E100" s="94">
        <v>456324.83</v>
      </c>
      <c r="F100" s="94"/>
      <c r="G100" s="94">
        <v>297307.61963899998</v>
      </c>
      <c r="H100" s="94">
        <f t="shared" si="9"/>
        <v>42142181.449639</v>
      </c>
      <c r="I100" s="95"/>
      <c r="J100" s="96">
        <v>19191</v>
      </c>
      <c r="K100" s="94"/>
      <c r="L100" s="96">
        <v>2082</v>
      </c>
      <c r="M100" s="97"/>
      <c r="N100" s="98"/>
      <c r="O100" s="96">
        <v>222</v>
      </c>
      <c r="P100" s="94"/>
      <c r="Q100" s="99"/>
      <c r="R100" s="96">
        <v>36</v>
      </c>
      <c r="S100" s="97"/>
      <c r="T100" s="100"/>
      <c r="U100" s="96">
        <v>6492</v>
      </c>
      <c r="V100" s="97"/>
      <c r="W100" s="98"/>
      <c r="X100" s="96">
        <v>229</v>
      </c>
      <c r="Y100" s="97"/>
      <c r="Z100" s="98"/>
      <c r="AA100" s="96">
        <v>1</v>
      </c>
      <c r="AB100" s="385"/>
      <c r="AC100" s="386"/>
      <c r="AD100" s="96">
        <v>2</v>
      </c>
    </row>
    <row r="101" spans="1:30" ht="13">
      <c r="A101" s="83">
        <v>2020</v>
      </c>
      <c r="B101" s="84" t="s">
        <v>91</v>
      </c>
      <c r="C101" s="93"/>
      <c r="D101" s="94">
        <v>50579487</v>
      </c>
      <c r="E101" s="94">
        <v>493688.37</v>
      </c>
      <c r="F101" s="94"/>
      <c r="G101" s="94">
        <v>309488.39880599995</v>
      </c>
      <c r="H101" s="94">
        <f t="shared" si="9"/>
        <v>51382663.768805996</v>
      </c>
      <c r="I101" s="95"/>
      <c r="J101" s="96">
        <v>19213</v>
      </c>
      <c r="K101" s="94"/>
      <c r="L101" s="96">
        <v>2084</v>
      </c>
      <c r="M101" s="97"/>
      <c r="N101" s="98"/>
      <c r="O101" s="96">
        <v>221</v>
      </c>
      <c r="P101" s="94"/>
      <c r="Q101" s="99"/>
      <c r="R101" s="96">
        <v>37</v>
      </c>
      <c r="S101" s="97"/>
      <c r="T101" s="100"/>
      <c r="U101" s="96">
        <v>6484</v>
      </c>
      <c r="V101" s="97"/>
      <c r="W101" s="98"/>
      <c r="X101" s="96">
        <v>229</v>
      </c>
      <c r="Y101" s="97"/>
      <c r="Z101" s="98"/>
      <c r="AA101" s="96">
        <v>1</v>
      </c>
      <c r="AB101" s="385"/>
      <c r="AC101" s="386"/>
      <c r="AD101" s="96">
        <v>2</v>
      </c>
    </row>
    <row r="102" spans="1:30" ht="13">
      <c r="A102" s="83">
        <v>2020</v>
      </c>
      <c r="B102" s="84" t="s">
        <v>92</v>
      </c>
      <c r="C102" s="93"/>
      <c r="D102" s="94">
        <v>59090694</v>
      </c>
      <c r="E102" s="94">
        <v>471682.41</v>
      </c>
      <c r="F102" s="94"/>
      <c r="G102" s="94">
        <v>362175.71260599996</v>
      </c>
      <c r="H102" s="94">
        <f t="shared" si="9"/>
        <v>59924552.122605994</v>
      </c>
      <c r="I102" s="95"/>
      <c r="J102" s="96">
        <v>19234</v>
      </c>
      <c r="K102" s="94"/>
      <c r="L102" s="96">
        <v>2085</v>
      </c>
      <c r="M102" s="97"/>
      <c r="N102" s="98"/>
      <c r="O102" s="96">
        <v>221</v>
      </c>
      <c r="P102" s="94"/>
      <c r="Q102" s="99"/>
      <c r="R102" s="96">
        <v>37</v>
      </c>
      <c r="S102" s="97"/>
      <c r="T102" s="100"/>
      <c r="U102" s="96">
        <v>6475</v>
      </c>
      <c r="V102" s="97"/>
      <c r="W102" s="98"/>
      <c r="X102" s="96">
        <v>229</v>
      </c>
      <c r="Y102" s="97"/>
      <c r="Z102" s="98"/>
      <c r="AA102" s="96">
        <v>1</v>
      </c>
      <c r="AB102" s="385"/>
      <c r="AC102" s="386"/>
      <c r="AD102" s="96">
        <v>2</v>
      </c>
    </row>
    <row r="103" spans="1:30" ht="13">
      <c r="A103" s="83">
        <v>2020</v>
      </c>
      <c r="B103" s="84" t="s">
        <v>93</v>
      </c>
      <c r="C103" s="93"/>
      <c r="D103" s="94">
        <v>54378447</v>
      </c>
      <c r="E103" s="94">
        <v>420038.38</v>
      </c>
      <c r="F103" s="94"/>
      <c r="G103" s="94">
        <v>327409.48203099996</v>
      </c>
      <c r="H103" s="94">
        <f t="shared" si="9"/>
        <v>55125894.862031005</v>
      </c>
      <c r="I103" s="95"/>
      <c r="J103" s="96">
        <v>19256</v>
      </c>
      <c r="K103" s="94"/>
      <c r="L103" s="96">
        <v>2086</v>
      </c>
      <c r="M103" s="97"/>
      <c r="N103" s="98"/>
      <c r="O103" s="96">
        <v>220</v>
      </c>
      <c r="P103" s="94"/>
      <c r="Q103" s="99"/>
      <c r="R103" s="96">
        <v>37</v>
      </c>
      <c r="S103" s="97"/>
      <c r="T103" s="100"/>
      <c r="U103" s="96">
        <v>6466</v>
      </c>
      <c r="V103" s="97"/>
      <c r="W103" s="98"/>
      <c r="X103" s="96">
        <v>229</v>
      </c>
      <c r="Y103" s="97"/>
      <c r="Z103" s="98"/>
      <c r="AA103" s="96">
        <v>1</v>
      </c>
      <c r="AB103" s="385"/>
      <c r="AC103" s="386"/>
      <c r="AD103" s="96">
        <v>2</v>
      </c>
    </row>
    <row r="104" spans="1:30" ht="13">
      <c r="A104" s="83">
        <v>2020</v>
      </c>
      <c r="B104" s="84" t="s">
        <v>94</v>
      </c>
      <c r="C104" s="93"/>
      <c r="D104" s="94">
        <v>49160080</v>
      </c>
      <c r="E104" s="94">
        <v>333052.42</v>
      </c>
      <c r="F104" s="94"/>
      <c r="G104" s="94">
        <v>281784.55938499997</v>
      </c>
      <c r="H104" s="94">
        <f t="shared" si="9"/>
        <v>49774916.979385003</v>
      </c>
      <c r="I104" s="95"/>
      <c r="J104" s="96">
        <v>19278</v>
      </c>
      <c r="K104" s="94"/>
      <c r="L104" s="96">
        <v>2088</v>
      </c>
      <c r="M104" s="97"/>
      <c r="N104" s="98"/>
      <c r="O104" s="96">
        <v>220</v>
      </c>
      <c r="P104" s="94"/>
      <c r="Q104" s="99"/>
      <c r="R104" s="96">
        <v>37</v>
      </c>
      <c r="S104" s="97"/>
      <c r="T104" s="100"/>
      <c r="U104" s="96">
        <v>6457</v>
      </c>
      <c r="V104" s="97"/>
      <c r="W104" s="98"/>
      <c r="X104" s="96">
        <v>229</v>
      </c>
      <c r="Y104" s="97"/>
      <c r="Z104" s="98"/>
      <c r="AA104" s="96">
        <v>1</v>
      </c>
      <c r="AB104" s="385"/>
      <c r="AC104" s="386"/>
      <c r="AD104" s="96">
        <v>2</v>
      </c>
    </row>
    <row r="105" spans="1:30" ht="13">
      <c r="A105" s="83">
        <v>2020</v>
      </c>
      <c r="B105" s="84" t="s">
        <v>95</v>
      </c>
      <c r="C105" s="93"/>
      <c r="D105" s="94">
        <v>50026997</v>
      </c>
      <c r="E105" s="94">
        <v>228559.96</v>
      </c>
      <c r="F105" s="94"/>
      <c r="G105" s="94">
        <v>275467.69962999999</v>
      </c>
      <c r="H105" s="94">
        <f t="shared" si="9"/>
        <v>50531024.659630001</v>
      </c>
      <c r="I105" s="95"/>
      <c r="J105" s="96">
        <v>19300</v>
      </c>
      <c r="K105" s="94"/>
      <c r="L105" s="96">
        <v>2089</v>
      </c>
      <c r="M105" s="97"/>
      <c r="N105" s="98"/>
      <c r="O105" s="96">
        <v>219</v>
      </c>
      <c r="P105" s="94"/>
      <c r="Q105" s="99"/>
      <c r="R105" s="96">
        <v>37</v>
      </c>
      <c r="S105" s="97"/>
      <c r="T105" s="100"/>
      <c r="U105" s="96">
        <v>6449</v>
      </c>
      <c r="V105" s="97"/>
      <c r="W105" s="98"/>
      <c r="X105" s="96">
        <v>229</v>
      </c>
      <c r="Y105" s="97"/>
      <c r="Z105" s="98"/>
      <c r="AA105" s="96">
        <v>1</v>
      </c>
      <c r="AB105" s="385"/>
      <c r="AC105" s="386"/>
      <c r="AD105" s="96">
        <v>2</v>
      </c>
    </row>
    <row r="106" spans="1:30" ht="13">
      <c r="A106" s="83">
        <v>2020</v>
      </c>
      <c r="B106" s="84" t="s">
        <v>96</v>
      </c>
      <c r="C106" s="93"/>
      <c r="D106" s="94">
        <v>50319628</v>
      </c>
      <c r="E106" s="94">
        <v>146451.93</v>
      </c>
      <c r="F106" s="94"/>
      <c r="G106" s="94">
        <v>265739.39857399999</v>
      </c>
      <c r="H106" s="94">
        <f t="shared" si="9"/>
        <v>50731819.328574002</v>
      </c>
      <c r="I106" s="95"/>
      <c r="J106" s="96">
        <v>19321</v>
      </c>
      <c r="K106" s="94"/>
      <c r="L106" s="96">
        <v>2091</v>
      </c>
      <c r="M106" s="97"/>
      <c r="N106" s="98"/>
      <c r="O106" s="96">
        <v>219</v>
      </c>
      <c r="P106" s="94"/>
      <c r="Q106" s="99"/>
      <c r="R106" s="96">
        <v>37</v>
      </c>
      <c r="S106" s="97"/>
      <c r="T106" s="100"/>
      <c r="U106" s="96">
        <v>6440</v>
      </c>
      <c r="V106" s="97"/>
      <c r="W106" s="98"/>
      <c r="X106" s="96">
        <v>229</v>
      </c>
      <c r="Y106" s="97"/>
      <c r="Z106" s="98"/>
      <c r="AA106" s="96">
        <v>1</v>
      </c>
      <c r="AB106" s="385"/>
      <c r="AC106" s="386"/>
      <c r="AD106" s="96">
        <v>2</v>
      </c>
    </row>
    <row r="107" spans="1:30" ht="13">
      <c r="A107" s="83">
        <v>2020</v>
      </c>
      <c r="B107" s="84" t="s">
        <v>97</v>
      </c>
      <c r="C107" s="93"/>
      <c r="D107" s="94">
        <v>51690077</v>
      </c>
      <c r="E107" s="94">
        <v>69035.42</v>
      </c>
      <c r="F107" s="94"/>
      <c r="G107" s="94">
        <v>310927.56699799997</v>
      </c>
      <c r="H107" s="94">
        <f t="shared" si="9"/>
        <v>52070039.986997999</v>
      </c>
      <c r="I107" s="95">
        <v>151219359.99000001</v>
      </c>
      <c r="J107" s="96">
        <v>19343</v>
      </c>
      <c r="K107" s="94">
        <v>58159693.82</v>
      </c>
      <c r="L107" s="96">
        <v>2092</v>
      </c>
      <c r="M107" s="97">
        <v>341875528.4566642</v>
      </c>
      <c r="N107" s="98">
        <v>866278.25</v>
      </c>
      <c r="O107" s="96">
        <v>218</v>
      </c>
      <c r="P107" s="94">
        <v>95110.12</v>
      </c>
      <c r="Q107" s="99">
        <v>264.19</v>
      </c>
      <c r="R107" s="96">
        <v>37</v>
      </c>
      <c r="S107" s="97">
        <v>2394908.37</v>
      </c>
      <c r="T107" s="100">
        <v>6381.3</v>
      </c>
      <c r="U107" s="96">
        <v>6431</v>
      </c>
      <c r="V107" s="97">
        <v>671397.98</v>
      </c>
      <c r="W107" s="98"/>
      <c r="X107" s="96">
        <v>229</v>
      </c>
      <c r="Y107" s="97">
        <v>27495993.800000001</v>
      </c>
      <c r="Z107" s="98">
        <v>41219.25</v>
      </c>
      <c r="AA107" s="96">
        <v>1</v>
      </c>
      <c r="AB107" s="385">
        <v>3347054.4631474088</v>
      </c>
      <c r="AC107" s="386">
        <v>28558.57</v>
      </c>
      <c r="AD107" s="96">
        <v>2</v>
      </c>
    </row>
    <row r="108" spans="1:30" ht="13">
      <c r="A108" s="83">
        <v>2021</v>
      </c>
      <c r="B108" s="84" t="s">
        <v>87</v>
      </c>
      <c r="C108" s="93"/>
      <c r="D108" s="86">
        <v>53569632</v>
      </c>
      <c r="E108" s="86">
        <v>66922.736120751753</v>
      </c>
      <c r="F108" s="86"/>
      <c r="G108" s="86">
        <v>292356.12261599995</v>
      </c>
      <c r="H108" s="86">
        <f t="shared" si="9"/>
        <v>53928910.858736753</v>
      </c>
      <c r="I108" s="87"/>
      <c r="J108" s="88">
        <v>19364</v>
      </c>
      <c r="K108" s="86"/>
      <c r="L108" s="88">
        <v>2092</v>
      </c>
      <c r="M108" s="89"/>
      <c r="N108" s="90"/>
      <c r="O108" s="88">
        <v>218</v>
      </c>
      <c r="P108" s="86"/>
      <c r="Q108" s="91"/>
      <c r="R108" s="88">
        <v>37</v>
      </c>
      <c r="S108" s="89"/>
      <c r="T108" s="92"/>
      <c r="U108" s="88">
        <v>6425</v>
      </c>
      <c r="V108" s="89"/>
      <c r="W108" s="90"/>
      <c r="X108" s="88">
        <v>246</v>
      </c>
      <c r="Y108" s="89"/>
      <c r="Z108" s="90"/>
      <c r="AA108" s="88">
        <v>1</v>
      </c>
      <c r="AB108" s="383"/>
      <c r="AC108" s="384"/>
      <c r="AD108" s="88">
        <v>2</v>
      </c>
    </row>
    <row r="109" spans="1:30" ht="13">
      <c r="A109" s="83">
        <v>2021</v>
      </c>
      <c r="B109" s="84" t="s">
        <v>88</v>
      </c>
      <c r="C109" s="93"/>
      <c r="D109" s="94">
        <v>49993735</v>
      </c>
      <c r="E109" s="94">
        <v>95786.981990724234</v>
      </c>
      <c r="F109" s="94"/>
      <c r="G109" s="94">
        <v>244728.96751399999</v>
      </c>
      <c r="H109" s="94">
        <f t="shared" si="9"/>
        <v>50334250.949504726</v>
      </c>
      <c r="I109" s="95"/>
      <c r="J109" s="96">
        <v>19386</v>
      </c>
      <c r="K109" s="94"/>
      <c r="L109" s="96">
        <v>2093</v>
      </c>
      <c r="M109" s="97"/>
      <c r="N109" s="98"/>
      <c r="O109" s="96">
        <v>217</v>
      </c>
      <c r="P109" s="94"/>
      <c r="Q109" s="99"/>
      <c r="R109" s="96">
        <v>37</v>
      </c>
      <c r="S109" s="97"/>
      <c r="T109" s="100"/>
      <c r="U109" s="96">
        <v>6418</v>
      </c>
      <c r="V109" s="97"/>
      <c r="W109" s="98"/>
      <c r="X109" s="96">
        <v>263</v>
      </c>
      <c r="Y109" s="97"/>
      <c r="Z109" s="98"/>
      <c r="AA109" s="96">
        <v>1</v>
      </c>
      <c r="AB109" s="385"/>
      <c r="AC109" s="386"/>
      <c r="AD109" s="96">
        <v>2</v>
      </c>
    </row>
    <row r="110" spans="1:30" ht="13">
      <c r="A110" s="83">
        <v>2021</v>
      </c>
      <c r="B110" s="84" t="s">
        <v>89</v>
      </c>
      <c r="C110" s="93"/>
      <c r="D110" s="94">
        <v>52068518</v>
      </c>
      <c r="E110" s="94">
        <v>338601.83830056014</v>
      </c>
      <c r="F110" s="94"/>
      <c r="G110" s="94">
        <v>302699.41344099998</v>
      </c>
      <c r="H110" s="94">
        <f t="shared" si="9"/>
        <v>52709819.251741566</v>
      </c>
      <c r="I110" s="95"/>
      <c r="J110" s="96">
        <v>19407</v>
      </c>
      <c r="K110" s="94"/>
      <c r="L110" s="96">
        <v>2093</v>
      </c>
      <c r="M110" s="97"/>
      <c r="N110" s="98"/>
      <c r="O110" s="96">
        <v>217</v>
      </c>
      <c r="P110" s="94"/>
      <c r="Q110" s="99"/>
      <c r="R110" s="96">
        <v>37</v>
      </c>
      <c r="S110" s="97"/>
      <c r="T110" s="100"/>
      <c r="U110" s="96">
        <v>6412</v>
      </c>
      <c r="V110" s="97"/>
      <c r="W110" s="98"/>
      <c r="X110" s="96">
        <v>279</v>
      </c>
      <c r="Y110" s="97"/>
      <c r="Z110" s="98"/>
      <c r="AA110" s="96">
        <v>1</v>
      </c>
      <c r="AB110" s="385"/>
      <c r="AC110" s="386"/>
      <c r="AD110" s="96">
        <v>2</v>
      </c>
    </row>
    <row r="111" spans="1:30" ht="13">
      <c r="A111" s="83">
        <v>2021</v>
      </c>
      <c r="B111" s="84" t="s">
        <v>90</v>
      </c>
      <c r="C111" s="93"/>
      <c r="D111" s="94">
        <v>45304149</v>
      </c>
      <c r="E111" s="94">
        <v>357935.17030025023</v>
      </c>
      <c r="F111" s="94"/>
      <c r="G111" s="94">
        <v>260540.720932</v>
      </c>
      <c r="H111" s="94">
        <f t="shared" si="9"/>
        <v>45922624.891232252</v>
      </c>
      <c r="I111" s="95"/>
      <c r="J111" s="96">
        <v>19428</v>
      </c>
      <c r="K111" s="94"/>
      <c r="L111" s="96">
        <v>2094</v>
      </c>
      <c r="M111" s="97"/>
      <c r="N111" s="98"/>
      <c r="O111" s="96">
        <v>216</v>
      </c>
      <c r="P111" s="94"/>
      <c r="Q111" s="99"/>
      <c r="R111" s="96">
        <v>36</v>
      </c>
      <c r="S111" s="97"/>
      <c r="T111" s="100"/>
      <c r="U111" s="96">
        <v>6406</v>
      </c>
      <c r="V111" s="97"/>
      <c r="W111" s="98"/>
      <c r="X111" s="96">
        <v>296</v>
      </c>
      <c r="Y111" s="97"/>
      <c r="Z111" s="98"/>
      <c r="AA111" s="96">
        <v>1</v>
      </c>
      <c r="AB111" s="385"/>
      <c r="AC111" s="386"/>
      <c r="AD111" s="96">
        <v>2</v>
      </c>
    </row>
    <row r="112" spans="1:30" ht="13">
      <c r="A112" s="83">
        <v>2021</v>
      </c>
      <c r="B112" s="84" t="s">
        <v>49</v>
      </c>
      <c r="C112" s="93"/>
      <c r="D112" s="94">
        <v>45563863</v>
      </c>
      <c r="E112" s="94">
        <v>437283.16509576765</v>
      </c>
      <c r="F112" s="94"/>
      <c r="G112" s="94">
        <v>315866.67736199999</v>
      </c>
      <c r="H112" s="94">
        <f t="shared" si="9"/>
        <v>46317012.842457771</v>
      </c>
      <c r="I112" s="95"/>
      <c r="J112" s="96">
        <v>19449</v>
      </c>
      <c r="K112" s="94"/>
      <c r="L112" s="96">
        <v>2094</v>
      </c>
      <c r="M112" s="97"/>
      <c r="N112" s="98"/>
      <c r="O112" s="96">
        <v>216</v>
      </c>
      <c r="P112" s="94"/>
      <c r="Q112" s="99"/>
      <c r="R112" s="96">
        <v>36</v>
      </c>
      <c r="S112" s="97"/>
      <c r="T112" s="100"/>
      <c r="U112" s="96">
        <v>6399</v>
      </c>
      <c r="V112" s="97"/>
      <c r="W112" s="98"/>
      <c r="X112" s="96">
        <v>313</v>
      </c>
      <c r="Y112" s="97"/>
      <c r="Z112" s="98"/>
      <c r="AA112" s="96">
        <v>1</v>
      </c>
      <c r="AB112" s="385"/>
      <c r="AC112" s="386"/>
      <c r="AD112" s="96">
        <v>2</v>
      </c>
    </row>
    <row r="113" spans="1:30" ht="13">
      <c r="A113" s="83">
        <v>2021</v>
      </c>
      <c r="B113" s="84" t="s">
        <v>91</v>
      </c>
      <c r="C113" s="93"/>
      <c r="D113" s="94">
        <v>51379979</v>
      </c>
      <c r="E113" s="94">
        <v>415561.09492726438</v>
      </c>
      <c r="F113" s="94"/>
      <c r="G113" s="94">
        <v>310924.527993</v>
      </c>
      <c r="H113" s="94">
        <f t="shared" si="9"/>
        <v>52106464.622920267</v>
      </c>
      <c r="I113" s="95"/>
      <c r="J113" s="96">
        <v>19471</v>
      </c>
      <c r="K113" s="94"/>
      <c r="L113" s="96">
        <v>2095</v>
      </c>
      <c r="M113" s="97"/>
      <c r="N113" s="98"/>
      <c r="O113" s="96">
        <v>215</v>
      </c>
      <c r="P113" s="94"/>
      <c r="Q113" s="99"/>
      <c r="R113" s="96">
        <v>36</v>
      </c>
      <c r="S113" s="97"/>
      <c r="T113" s="100"/>
      <c r="U113" s="96">
        <v>6393</v>
      </c>
      <c r="V113" s="97"/>
      <c r="W113" s="98"/>
      <c r="X113" s="96">
        <v>330</v>
      </c>
      <c r="Y113" s="97"/>
      <c r="Z113" s="98"/>
      <c r="AA113" s="96">
        <v>1</v>
      </c>
      <c r="AB113" s="385"/>
      <c r="AC113" s="386"/>
      <c r="AD113" s="96">
        <v>2</v>
      </c>
    </row>
    <row r="114" spans="1:30" ht="13">
      <c r="A114" s="83">
        <v>2021</v>
      </c>
      <c r="B114" s="84" t="s">
        <v>92</v>
      </c>
      <c r="C114" s="93"/>
      <c r="D114" s="94">
        <v>52294492</v>
      </c>
      <c r="E114" s="94">
        <v>377736.67774692277</v>
      </c>
      <c r="F114" s="94"/>
      <c r="G114" s="94">
        <v>295060.26397599996</v>
      </c>
      <c r="H114" s="94">
        <f t="shared" si="9"/>
        <v>52967288.941722922</v>
      </c>
      <c r="I114" s="95"/>
      <c r="J114" s="96">
        <v>19492</v>
      </c>
      <c r="K114" s="94"/>
      <c r="L114" s="96">
        <v>2095</v>
      </c>
      <c r="M114" s="97"/>
      <c r="N114" s="98"/>
      <c r="O114" s="96">
        <v>215</v>
      </c>
      <c r="P114" s="94"/>
      <c r="Q114" s="99"/>
      <c r="R114" s="96">
        <v>36</v>
      </c>
      <c r="S114" s="97"/>
      <c r="T114" s="100"/>
      <c r="U114" s="96">
        <v>6387</v>
      </c>
      <c r="V114" s="97"/>
      <c r="W114" s="98"/>
      <c r="X114" s="96">
        <v>346</v>
      </c>
      <c r="Y114" s="97"/>
      <c r="Z114" s="98"/>
      <c r="AA114" s="96">
        <v>1</v>
      </c>
      <c r="AB114" s="385"/>
      <c r="AC114" s="386"/>
      <c r="AD114" s="96">
        <v>2</v>
      </c>
    </row>
    <row r="115" spans="1:30" ht="13">
      <c r="A115" s="83">
        <v>2021</v>
      </c>
      <c r="B115" s="84" t="s">
        <v>93</v>
      </c>
      <c r="C115" s="93"/>
      <c r="D115" s="94">
        <v>55453894</v>
      </c>
      <c r="E115" s="94">
        <v>421984.50989430567</v>
      </c>
      <c r="F115" s="94"/>
      <c r="G115" s="94">
        <v>310533.06699699996</v>
      </c>
      <c r="H115" s="94">
        <f t="shared" si="9"/>
        <v>56186411.576891303</v>
      </c>
      <c r="I115" s="95"/>
      <c r="J115" s="96">
        <v>19513</v>
      </c>
      <c r="K115" s="94"/>
      <c r="L115" s="96">
        <v>2095</v>
      </c>
      <c r="M115" s="97"/>
      <c r="N115" s="98"/>
      <c r="O115" s="96">
        <v>214</v>
      </c>
      <c r="P115" s="94"/>
      <c r="Q115" s="99"/>
      <c r="R115" s="96">
        <v>36</v>
      </c>
      <c r="S115" s="97"/>
      <c r="T115" s="100"/>
      <c r="U115" s="96">
        <v>6380</v>
      </c>
      <c r="V115" s="97"/>
      <c r="W115" s="98"/>
      <c r="X115" s="96">
        <v>363</v>
      </c>
      <c r="Y115" s="97"/>
      <c r="Z115" s="98"/>
      <c r="AA115" s="96">
        <v>1</v>
      </c>
      <c r="AB115" s="385"/>
      <c r="AC115" s="386"/>
      <c r="AD115" s="96">
        <v>2</v>
      </c>
    </row>
    <row r="116" spans="1:30" ht="13">
      <c r="A116" s="83">
        <v>2021</v>
      </c>
      <c r="B116" s="84" t="s">
        <v>94</v>
      </c>
      <c r="C116" s="93"/>
      <c r="D116" s="94">
        <v>46728813</v>
      </c>
      <c r="E116" s="94">
        <v>341446.14561692235</v>
      </c>
      <c r="F116" s="94"/>
      <c r="G116" s="94">
        <v>232110.27804699997</v>
      </c>
      <c r="H116" s="94">
        <f t="shared" si="9"/>
        <v>47302369.423663922</v>
      </c>
      <c r="I116" s="95"/>
      <c r="J116" s="96">
        <v>19534</v>
      </c>
      <c r="K116" s="94"/>
      <c r="L116" s="96">
        <v>2096</v>
      </c>
      <c r="M116" s="97"/>
      <c r="N116" s="98"/>
      <c r="O116" s="96">
        <v>214</v>
      </c>
      <c r="P116" s="94"/>
      <c r="Q116" s="99"/>
      <c r="R116" s="96">
        <v>36</v>
      </c>
      <c r="S116" s="97"/>
      <c r="T116" s="100"/>
      <c r="U116" s="96">
        <v>6374</v>
      </c>
      <c r="V116" s="97"/>
      <c r="W116" s="98"/>
      <c r="X116" s="96">
        <v>380</v>
      </c>
      <c r="Y116" s="97"/>
      <c r="Z116" s="98"/>
      <c r="AA116" s="96">
        <v>1</v>
      </c>
      <c r="AB116" s="385"/>
      <c r="AC116" s="386"/>
      <c r="AD116" s="96">
        <v>2</v>
      </c>
    </row>
    <row r="117" spans="1:30" ht="13">
      <c r="A117" s="83">
        <v>2021</v>
      </c>
      <c r="B117" s="84" t="s">
        <v>95</v>
      </c>
      <c r="C117" s="93"/>
      <c r="D117" s="94">
        <v>49201525</v>
      </c>
      <c r="E117" s="94">
        <v>186733.38187027239</v>
      </c>
      <c r="F117" s="94"/>
      <c r="G117" s="94">
        <v>265132.71719299996</v>
      </c>
      <c r="H117" s="94">
        <f t="shared" si="9"/>
        <v>49653391.09906327</v>
      </c>
      <c r="I117" s="95"/>
      <c r="J117" s="96">
        <v>19556</v>
      </c>
      <c r="K117" s="94"/>
      <c r="L117" s="96">
        <v>2096</v>
      </c>
      <c r="M117" s="97"/>
      <c r="N117" s="98"/>
      <c r="O117" s="96">
        <v>213</v>
      </c>
      <c r="P117" s="94"/>
      <c r="Q117" s="99"/>
      <c r="R117" s="96">
        <v>35</v>
      </c>
      <c r="S117" s="97"/>
      <c r="T117" s="100"/>
      <c r="U117" s="96">
        <v>6368</v>
      </c>
      <c r="V117" s="97"/>
      <c r="W117" s="98"/>
      <c r="X117" s="96">
        <v>397</v>
      </c>
      <c r="Y117" s="97"/>
      <c r="Z117" s="98"/>
      <c r="AA117" s="96">
        <v>1</v>
      </c>
      <c r="AB117" s="385"/>
      <c r="AC117" s="386"/>
      <c r="AD117" s="96">
        <v>2</v>
      </c>
    </row>
    <row r="118" spans="1:30" ht="13">
      <c r="A118" s="83">
        <v>2021</v>
      </c>
      <c r="B118" s="84" t="s">
        <v>96</v>
      </c>
      <c r="C118" s="93"/>
      <c r="D118" s="94">
        <v>51572713</v>
      </c>
      <c r="E118" s="94">
        <v>128379.72070049576</v>
      </c>
      <c r="F118" s="94"/>
      <c r="G118" s="94">
        <v>288240.94157899998</v>
      </c>
      <c r="H118" s="94">
        <f t="shared" si="9"/>
        <v>51989333.662279494</v>
      </c>
      <c r="I118" s="95"/>
      <c r="J118" s="96">
        <v>19577</v>
      </c>
      <c r="K118" s="94"/>
      <c r="L118" s="96">
        <v>2097</v>
      </c>
      <c r="M118" s="97"/>
      <c r="N118" s="98"/>
      <c r="O118" s="96">
        <v>213</v>
      </c>
      <c r="P118" s="94"/>
      <c r="Q118" s="99"/>
      <c r="R118" s="96">
        <v>35</v>
      </c>
      <c r="S118" s="97"/>
      <c r="T118" s="100"/>
      <c r="U118" s="96">
        <v>6361</v>
      </c>
      <c r="V118" s="97"/>
      <c r="W118" s="98"/>
      <c r="X118" s="96">
        <v>413</v>
      </c>
      <c r="Y118" s="97"/>
      <c r="Z118" s="368"/>
      <c r="AA118" s="96">
        <v>1</v>
      </c>
      <c r="AB118" s="385"/>
      <c r="AC118" s="387"/>
      <c r="AD118" s="96">
        <v>2</v>
      </c>
    </row>
    <row r="119" spans="1:30" ht="13">
      <c r="A119" s="83">
        <v>2021</v>
      </c>
      <c r="B119" s="84" t="s">
        <v>97</v>
      </c>
      <c r="C119" s="93"/>
      <c r="D119" s="94">
        <v>50929716</v>
      </c>
      <c r="E119" s="94">
        <v>120570.34633270615</v>
      </c>
      <c r="F119" s="94"/>
      <c r="G119" s="94">
        <v>269767.44748399995</v>
      </c>
      <c r="H119" s="94">
        <f t="shared" si="9"/>
        <v>51320053.793816708</v>
      </c>
      <c r="I119" s="95">
        <v>152437379.93000001</v>
      </c>
      <c r="J119" s="96">
        <v>19598</v>
      </c>
      <c r="K119" s="94">
        <v>57918967.609999999</v>
      </c>
      <c r="L119" s="96">
        <v>2097</v>
      </c>
      <c r="M119" s="97">
        <v>351758214.6922555</v>
      </c>
      <c r="N119" s="98">
        <v>878372.38</v>
      </c>
      <c r="O119" s="96">
        <v>212</v>
      </c>
      <c r="P119" s="94">
        <v>95778.38</v>
      </c>
      <c r="Q119" s="99">
        <v>266.64</v>
      </c>
      <c r="R119" s="96">
        <v>35</v>
      </c>
      <c r="S119" s="97">
        <v>2328792.4900000002</v>
      </c>
      <c r="T119" s="100">
        <v>6225.79</v>
      </c>
      <c r="U119" s="96">
        <v>6355</v>
      </c>
      <c r="V119" s="97">
        <v>728876.85999999987</v>
      </c>
      <c r="W119" s="98"/>
      <c r="X119" s="96">
        <v>430</v>
      </c>
      <c r="Y119" s="97">
        <v>28340498.600000001</v>
      </c>
      <c r="Z119" s="96">
        <v>41848.720000000001</v>
      </c>
      <c r="AA119" s="96">
        <v>1</v>
      </c>
      <c r="AB119" s="385">
        <v>3211585.032551466</v>
      </c>
      <c r="AC119" s="395">
        <v>28640.5</v>
      </c>
      <c r="AD119" s="96">
        <v>2</v>
      </c>
    </row>
    <row r="120" spans="1:30" ht="13">
      <c r="A120" s="83">
        <v>2022</v>
      </c>
      <c r="B120" s="84" t="s">
        <v>87</v>
      </c>
      <c r="C120" s="93"/>
      <c r="D120" s="86">
        <v>55805320</v>
      </c>
      <c r="E120" s="86">
        <v>61266.902362765002</v>
      </c>
      <c r="F120" s="86"/>
      <c r="G120" s="86">
        <v>265825.64500999998</v>
      </c>
      <c r="H120" s="86">
        <f t="shared" si="9"/>
        <v>56132412.547372766</v>
      </c>
      <c r="I120" s="87"/>
      <c r="J120" s="88">
        <v>19622</v>
      </c>
      <c r="K120" s="86"/>
      <c r="L120" s="88">
        <v>2099</v>
      </c>
      <c r="M120" s="89"/>
      <c r="N120" s="90"/>
      <c r="O120" s="88">
        <v>212</v>
      </c>
      <c r="P120" s="86"/>
      <c r="Q120" s="91"/>
      <c r="R120" s="88">
        <v>35</v>
      </c>
      <c r="S120" s="89"/>
      <c r="T120" s="92"/>
      <c r="U120" s="88">
        <v>6358</v>
      </c>
      <c r="V120" s="89"/>
      <c r="W120" s="90"/>
      <c r="X120" s="88">
        <v>430</v>
      </c>
      <c r="Y120" s="89"/>
      <c r="Z120" s="90"/>
      <c r="AA120" s="88">
        <v>1</v>
      </c>
      <c r="AB120" s="383"/>
      <c r="AC120" s="384"/>
      <c r="AD120" s="88">
        <v>2</v>
      </c>
    </row>
    <row r="121" spans="1:30" ht="13">
      <c r="A121" s="83">
        <v>2022</v>
      </c>
      <c r="B121" s="84" t="s">
        <v>88</v>
      </c>
      <c r="C121" s="93"/>
      <c r="D121" s="94">
        <v>50420340</v>
      </c>
      <c r="E121" s="94">
        <v>143037.77714779778</v>
      </c>
      <c r="F121" s="94"/>
      <c r="G121" s="94">
        <v>238798.7205</v>
      </c>
      <c r="H121" s="94">
        <f t="shared" si="9"/>
        <v>50802176.4976478</v>
      </c>
      <c r="I121" s="95"/>
      <c r="J121" s="96">
        <v>19647</v>
      </c>
      <c r="K121" s="94"/>
      <c r="L121" s="96">
        <v>2100</v>
      </c>
      <c r="M121" s="97"/>
      <c r="N121" s="98"/>
      <c r="O121" s="96">
        <v>211</v>
      </c>
      <c r="P121" s="94"/>
      <c r="Q121" s="99"/>
      <c r="R121" s="96">
        <v>35</v>
      </c>
      <c r="S121" s="97"/>
      <c r="T121" s="100"/>
      <c r="U121" s="96">
        <v>6361</v>
      </c>
      <c r="V121" s="97"/>
      <c r="W121" s="98"/>
      <c r="X121" s="96">
        <v>431</v>
      </c>
      <c r="Y121" s="97"/>
      <c r="Z121" s="98"/>
      <c r="AA121" s="96">
        <v>1</v>
      </c>
      <c r="AB121" s="385"/>
      <c r="AC121" s="386"/>
      <c r="AD121" s="96">
        <v>2</v>
      </c>
    </row>
    <row r="122" spans="1:30" ht="13">
      <c r="A122" s="83">
        <v>2022</v>
      </c>
      <c r="B122" s="84" t="s">
        <v>89</v>
      </c>
      <c r="C122" s="93"/>
      <c r="D122" s="94">
        <v>54261380</v>
      </c>
      <c r="E122" s="94">
        <v>242615.02615153923</v>
      </c>
      <c r="F122" s="94"/>
      <c r="G122" s="94">
        <v>260472.35823399998</v>
      </c>
      <c r="H122" s="94">
        <f t="shared" si="9"/>
        <v>54764467.384385541</v>
      </c>
      <c r="I122" s="95"/>
      <c r="J122" s="96">
        <v>19671</v>
      </c>
      <c r="K122" s="94"/>
      <c r="L122" s="96">
        <v>2102</v>
      </c>
      <c r="M122" s="97"/>
      <c r="N122" s="98"/>
      <c r="O122" s="96">
        <v>211</v>
      </c>
      <c r="P122" s="94"/>
      <c r="Q122" s="99"/>
      <c r="R122" s="96">
        <v>35</v>
      </c>
      <c r="S122" s="97"/>
      <c r="T122" s="100"/>
      <c r="U122" s="96">
        <v>6365</v>
      </c>
      <c r="V122" s="97"/>
      <c r="W122" s="98"/>
      <c r="X122" s="96">
        <v>431</v>
      </c>
      <c r="Y122" s="97"/>
      <c r="Z122" s="98"/>
      <c r="AA122" s="96">
        <v>1</v>
      </c>
      <c r="AB122" s="385"/>
      <c r="AC122" s="386"/>
      <c r="AD122" s="96">
        <v>2</v>
      </c>
    </row>
    <row r="123" spans="1:30" ht="13">
      <c r="A123" s="83">
        <v>2022</v>
      </c>
      <c r="B123" s="84" t="s">
        <v>90</v>
      </c>
      <c r="C123" s="93"/>
      <c r="D123" s="94">
        <v>47602320</v>
      </c>
      <c r="E123" s="94">
        <v>325583.08500762115</v>
      </c>
      <c r="F123" s="94"/>
      <c r="G123" s="94">
        <v>253765.35729499997</v>
      </c>
      <c r="H123" s="94">
        <f>SUM(D123:G123)</f>
        <v>48181668.442302622</v>
      </c>
      <c r="I123" s="95"/>
      <c r="J123" s="96">
        <v>19695</v>
      </c>
      <c r="K123" s="94"/>
      <c r="L123" s="96">
        <v>2103</v>
      </c>
      <c r="M123" s="97"/>
      <c r="N123" s="98"/>
      <c r="O123" s="96">
        <v>210</v>
      </c>
      <c r="P123" s="94"/>
      <c r="Q123" s="99"/>
      <c r="R123" s="96">
        <v>35</v>
      </c>
      <c r="S123" s="97"/>
      <c r="T123" s="100"/>
      <c r="U123" s="96">
        <v>6368</v>
      </c>
      <c r="V123" s="97"/>
      <c r="W123" s="98"/>
      <c r="X123" s="96">
        <v>432</v>
      </c>
      <c r="Y123" s="97"/>
      <c r="Z123" s="98"/>
      <c r="AA123" s="96">
        <v>1</v>
      </c>
      <c r="AB123" s="385"/>
      <c r="AC123" s="386"/>
      <c r="AD123" s="96">
        <v>2</v>
      </c>
    </row>
    <row r="124" spans="1:30" ht="13">
      <c r="A124" s="83">
        <v>2022</v>
      </c>
      <c r="B124" s="84" t="s">
        <v>49</v>
      </c>
      <c r="C124" s="93"/>
      <c r="D124" s="94">
        <v>48574860</v>
      </c>
      <c r="E124" s="94">
        <v>441979.41459018056</v>
      </c>
      <c r="F124" s="94"/>
      <c r="G124" s="94">
        <v>283058.68122299993</v>
      </c>
      <c r="H124" s="94">
        <f t="shared" si="9"/>
        <v>49299898.095813178</v>
      </c>
      <c r="I124" s="95"/>
      <c r="J124" s="96">
        <v>19719</v>
      </c>
      <c r="K124" s="94"/>
      <c r="L124" s="96">
        <v>2105</v>
      </c>
      <c r="M124" s="97"/>
      <c r="N124" s="98"/>
      <c r="O124" s="96">
        <v>210</v>
      </c>
      <c r="P124" s="94"/>
      <c r="Q124" s="99"/>
      <c r="R124" s="96">
        <v>35</v>
      </c>
      <c r="S124" s="97"/>
      <c r="T124" s="100"/>
      <c r="U124" s="96">
        <v>6371</v>
      </c>
      <c r="V124" s="97"/>
      <c r="W124" s="98"/>
      <c r="X124" s="96">
        <v>432</v>
      </c>
      <c r="Y124" s="97"/>
      <c r="Z124" s="98"/>
      <c r="AA124" s="96">
        <v>1</v>
      </c>
      <c r="AB124" s="385"/>
      <c r="AC124" s="386"/>
      <c r="AD124" s="96">
        <v>2</v>
      </c>
    </row>
    <row r="125" spans="1:30" ht="13">
      <c r="A125" s="83">
        <v>2022</v>
      </c>
      <c r="B125" s="84" t="s">
        <v>91</v>
      </c>
      <c r="C125" s="93"/>
      <c r="D125" s="94">
        <v>51173020</v>
      </c>
      <c r="E125" s="94">
        <v>449000.97974030033</v>
      </c>
      <c r="F125" s="94"/>
      <c r="G125" s="94">
        <v>282056.64948399994</v>
      </c>
      <c r="H125" s="94">
        <f t="shared" si="9"/>
        <v>51904077.6292243</v>
      </c>
      <c r="I125" s="95"/>
      <c r="J125" s="96">
        <v>19744</v>
      </c>
      <c r="K125" s="94"/>
      <c r="L125" s="96">
        <v>2106</v>
      </c>
      <c r="M125" s="97"/>
      <c r="N125" s="98"/>
      <c r="O125" s="96">
        <v>209</v>
      </c>
      <c r="P125" s="94"/>
      <c r="Q125" s="99"/>
      <c r="R125" s="96">
        <v>36</v>
      </c>
      <c r="S125" s="97"/>
      <c r="T125" s="100"/>
      <c r="U125" s="96">
        <v>6374</v>
      </c>
      <c r="V125" s="97"/>
      <c r="W125" s="98"/>
      <c r="X125" s="96">
        <v>433</v>
      </c>
      <c r="Y125" s="97"/>
      <c r="Z125" s="98"/>
      <c r="AA125" s="96">
        <v>1</v>
      </c>
      <c r="AB125" s="385"/>
      <c r="AC125" s="386"/>
      <c r="AD125" s="96">
        <v>2</v>
      </c>
    </row>
    <row r="126" spans="1:30" ht="13">
      <c r="A126" s="83">
        <v>2022</v>
      </c>
      <c r="B126" s="84" t="s">
        <v>92</v>
      </c>
      <c r="C126" s="93"/>
      <c r="D126" s="94">
        <v>52870860</v>
      </c>
      <c r="E126" s="94">
        <v>419477.39903881832</v>
      </c>
      <c r="F126" s="94"/>
      <c r="G126" s="94">
        <v>308125.82412100001</v>
      </c>
      <c r="H126" s="94">
        <f t="shared" si="9"/>
        <v>53598463.22315982</v>
      </c>
      <c r="I126" s="95"/>
      <c r="J126" s="96">
        <v>19768</v>
      </c>
      <c r="K126" s="94"/>
      <c r="L126" s="96">
        <v>2108</v>
      </c>
      <c r="M126" s="97"/>
      <c r="N126" s="98"/>
      <c r="O126" s="96">
        <v>209</v>
      </c>
      <c r="P126" s="94"/>
      <c r="Q126" s="99"/>
      <c r="R126" s="96">
        <v>36</v>
      </c>
      <c r="S126" s="97"/>
      <c r="T126" s="100"/>
      <c r="U126" s="96">
        <v>6377</v>
      </c>
      <c r="V126" s="97"/>
      <c r="W126" s="98"/>
      <c r="X126" s="96">
        <v>433</v>
      </c>
      <c r="Y126" s="97"/>
      <c r="Z126" s="98"/>
      <c r="AA126" s="96">
        <v>1</v>
      </c>
      <c r="AB126" s="385"/>
      <c r="AC126" s="386"/>
      <c r="AD126" s="96">
        <v>2</v>
      </c>
    </row>
    <row r="127" spans="1:30" ht="13">
      <c r="A127" s="83">
        <v>2022</v>
      </c>
      <c r="B127" s="84" t="s">
        <v>93</v>
      </c>
      <c r="C127" s="93"/>
      <c r="D127" s="94">
        <v>55108000</v>
      </c>
      <c r="E127" s="94">
        <v>400019.40214375983</v>
      </c>
      <c r="F127" s="94"/>
      <c r="G127" s="94">
        <v>308934.17963199998</v>
      </c>
      <c r="H127" s="94">
        <f t="shared" si="9"/>
        <v>55816953.581775762</v>
      </c>
      <c r="I127" s="95"/>
      <c r="J127" s="96">
        <v>19792</v>
      </c>
      <c r="K127" s="94"/>
      <c r="L127" s="96">
        <v>2109</v>
      </c>
      <c r="M127" s="97"/>
      <c r="N127" s="98"/>
      <c r="O127" s="96">
        <v>208</v>
      </c>
      <c r="P127" s="94"/>
      <c r="Q127" s="99"/>
      <c r="R127" s="96">
        <v>36</v>
      </c>
      <c r="S127" s="97"/>
      <c r="T127" s="100"/>
      <c r="U127" s="96">
        <v>6380</v>
      </c>
      <c r="V127" s="97"/>
      <c r="W127" s="98"/>
      <c r="X127" s="96">
        <v>433</v>
      </c>
      <c r="Y127" s="97"/>
      <c r="Z127" s="98"/>
      <c r="AA127" s="96">
        <v>1</v>
      </c>
      <c r="AB127" s="385"/>
      <c r="AC127" s="386"/>
      <c r="AD127" s="96">
        <v>2</v>
      </c>
    </row>
    <row r="128" spans="1:30" ht="13">
      <c r="A128" s="83">
        <v>2022</v>
      </c>
      <c r="B128" s="84" t="s">
        <v>94</v>
      </c>
      <c r="C128" s="93"/>
      <c r="D128" s="94">
        <v>49816560</v>
      </c>
      <c r="E128" s="94">
        <v>321242.23896733666</v>
      </c>
      <c r="F128" s="94"/>
      <c r="G128" s="94">
        <v>289982.88566799997</v>
      </c>
      <c r="H128" s="94">
        <f t="shared" si="9"/>
        <v>50427785.124635339</v>
      </c>
      <c r="I128" s="95"/>
      <c r="J128" s="96">
        <v>19816</v>
      </c>
      <c r="K128" s="94"/>
      <c r="L128" s="96">
        <v>2111</v>
      </c>
      <c r="M128" s="97"/>
      <c r="N128" s="98"/>
      <c r="O128" s="96">
        <v>208</v>
      </c>
      <c r="P128" s="94"/>
      <c r="Q128" s="99"/>
      <c r="R128" s="96">
        <v>36</v>
      </c>
      <c r="S128" s="97"/>
      <c r="T128" s="100"/>
      <c r="U128" s="96">
        <v>6384</v>
      </c>
      <c r="V128" s="97"/>
      <c r="W128" s="98"/>
      <c r="X128" s="96">
        <v>434</v>
      </c>
      <c r="Y128" s="97"/>
      <c r="Z128" s="98"/>
      <c r="AA128" s="96">
        <v>1</v>
      </c>
      <c r="AB128" s="385"/>
      <c r="AC128" s="386"/>
      <c r="AD128" s="96">
        <v>2</v>
      </c>
    </row>
    <row r="129" spans="1:30" ht="13">
      <c r="A129" s="83">
        <v>2022</v>
      </c>
      <c r="B129" s="84" t="s">
        <v>95</v>
      </c>
      <c r="C129" s="93"/>
      <c r="D129" s="94">
        <v>48728220</v>
      </c>
      <c r="E129" s="94">
        <v>252949.5178426145</v>
      </c>
      <c r="F129" s="94"/>
      <c r="G129" s="94">
        <v>297349.52658799995</v>
      </c>
      <c r="H129" s="94">
        <f t="shared" si="9"/>
        <v>49278519.044430614</v>
      </c>
      <c r="I129" s="95"/>
      <c r="J129" s="96">
        <v>19841</v>
      </c>
      <c r="K129" s="94"/>
      <c r="L129" s="96">
        <v>2112</v>
      </c>
      <c r="M129" s="97"/>
      <c r="N129" s="98"/>
      <c r="O129" s="96">
        <v>207</v>
      </c>
      <c r="P129" s="94"/>
      <c r="Q129" s="99"/>
      <c r="R129" s="96">
        <v>36</v>
      </c>
      <c r="S129" s="97"/>
      <c r="T129" s="100"/>
      <c r="U129" s="96">
        <v>6387</v>
      </c>
      <c r="V129" s="97"/>
      <c r="W129" s="98"/>
      <c r="X129" s="96">
        <v>434</v>
      </c>
      <c r="Y129" s="97"/>
      <c r="Z129" s="98"/>
      <c r="AA129" s="96">
        <v>1</v>
      </c>
      <c r="AB129" s="385"/>
      <c r="AC129" s="386"/>
      <c r="AD129" s="96">
        <v>2</v>
      </c>
    </row>
    <row r="130" spans="1:30" ht="13">
      <c r="A130" s="83">
        <v>2022</v>
      </c>
      <c r="B130" s="84" t="s">
        <v>96</v>
      </c>
      <c r="C130" s="93"/>
      <c r="D130" s="94">
        <v>51006400</v>
      </c>
      <c r="E130" s="94">
        <v>123710.45140717973</v>
      </c>
      <c r="F130" s="94"/>
      <c r="G130" s="94">
        <v>258592.93280999997</v>
      </c>
      <c r="H130" s="94">
        <f t="shared" si="9"/>
        <v>51388703.38421718</v>
      </c>
      <c r="I130" s="95"/>
      <c r="J130" s="96">
        <v>19865</v>
      </c>
      <c r="K130" s="94"/>
      <c r="L130" s="96">
        <v>2114</v>
      </c>
      <c r="M130" s="97"/>
      <c r="N130" s="98"/>
      <c r="O130" s="96">
        <v>207</v>
      </c>
      <c r="P130" s="94"/>
      <c r="Q130" s="99"/>
      <c r="R130" s="96">
        <v>36</v>
      </c>
      <c r="S130" s="97"/>
      <c r="T130" s="100"/>
      <c r="U130" s="96">
        <v>6390</v>
      </c>
      <c r="V130" s="97"/>
      <c r="W130" s="98"/>
      <c r="X130" s="96">
        <v>435</v>
      </c>
      <c r="Y130" s="97"/>
      <c r="Z130" s="98"/>
      <c r="AA130" s="96">
        <v>1</v>
      </c>
      <c r="AB130" s="385"/>
      <c r="AC130" s="386"/>
      <c r="AD130" s="96">
        <v>2</v>
      </c>
    </row>
    <row r="131" spans="1:30" ht="13">
      <c r="A131" s="83">
        <v>2022</v>
      </c>
      <c r="B131" s="84" t="s">
        <v>97</v>
      </c>
      <c r="C131" s="93"/>
      <c r="D131" s="94">
        <v>52531720</v>
      </c>
      <c r="E131" s="94">
        <v>204270.44998176733</v>
      </c>
      <c r="F131" s="94"/>
      <c r="G131" s="94">
        <v>296679.95735599997</v>
      </c>
      <c r="H131" s="94">
        <f>SUM(D131:G131)</f>
        <v>53032670.407337762</v>
      </c>
      <c r="I131" s="95">
        <v>153959247.71000001</v>
      </c>
      <c r="J131" s="96">
        <v>19889</v>
      </c>
      <c r="K131" s="94">
        <v>61132366.780000001</v>
      </c>
      <c r="L131" s="96">
        <v>2115</v>
      </c>
      <c r="M131" s="97">
        <v>363572114.77421147</v>
      </c>
      <c r="N131" s="98">
        <v>881049.4</v>
      </c>
      <c r="O131" s="96">
        <v>206</v>
      </c>
      <c r="P131" s="94">
        <v>99494.48</v>
      </c>
      <c r="Q131" s="99">
        <v>276.37</v>
      </c>
      <c r="R131" s="96">
        <v>36</v>
      </c>
      <c r="S131" s="97">
        <v>2546051.4900000002</v>
      </c>
      <c r="T131" s="100">
        <v>6244.71</v>
      </c>
      <c r="U131" s="96">
        <v>6393</v>
      </c>
      <c r="V131" s="97">
        <v>702388.04</v>
      </c>
      <c r="W131" s="98"/>
      <c r="X131" s="96">
        <v>435</v>
      </c>
      <c r="Y131" s="97">
        <v>29487368.699999999</v>
      </c>
      <c r="Z131" s="98">
        <v>44237.86</v>
      </c>
      <c r="AA131" s="96">
        <v>1</v>
      </c>
      <c r="AB131" s="385">
        <v>3263932.0187517786</v>
      </c>
      <c r="AC131" s="386">
        <v>10174.799999999999</v>
      </c>
      <c r="AD131" s="96">
        <v>2</v>
      </c>
    </row>
    <row r="132" spans="1:30" ht="13">
      <c r="A132" s="83">
        <v>2023</v>
      </c>
      <c r="B132" s="84" t="s">
        <v>87</v>
      </c>
      <c r="C132" s="93"/>
      <c r="D132" s="86">
        <v>55128744</v>
      </c>
      <c r="E132" s="86">
        <v>78908.904245911952</v>
      </c>
      <c r="F132" s="87"/>
      <c r="G132" s="88">
        <v>289584.45313499996</v>
      </c>
      <c r="H132" s="88">
        <f t="shared" ref="H132:H143" si="10">SUM(D132:G132)</f>
        <v>55497237.357380912</v>
      </c>
      <c r="I132" s="88"/>
      <c r="J132" s="89">
        <v>19915</v>
      </c>
      <c r="K132" s="90"/>
      <c r="L132" s="88">
        <v>2117</v>
      </c>
      <c r="M132" s="86"/>
      <c r="N132" s="91"/>
      <c r="O132" s="88">
        <v>207</v>
      </c>
      <c r="P132" s="89"/>
      <c r="Q132" s="92"/>
      <c r="R132" s="88">
        <v>36</v>
      </c>
      <c r="S132" s="89"/>
      <c r="T132" s="90"/>
      <c r="U132" s="88">
        <v>6394</v>
      </c>
      <c r="V132" s="89"/>
      <c r="W132" s="90"/>
      <c r="X132" s="88">
        <v>435</v>
      </c>
      <c r="Y132" s="89"/>
      <c r="Z132" s="90"/>
      <c r="AA132" s="88">
        <v>1</v>
      </c>
      <c r="AB132" s="89"/>
      <c r="AC132" s="90"/>
      <c r="AD132" s="88">
        <v>2</v>
      </c>
    </row>
    <row r="133" spans="1:30" ht="13">
      <c r="A133" s="83">
        <v>2023</v>
      </c>
      <c r="B133" s="84" t="s">
        <v>88</v>
      </c>
      <c r="C133" s="93"/>
      <c r="D133" s="94">
        <v>50278742</v>
      </c>
      <c r="E133" s="94">
        <v>156027.4636827998</v>
      </c>
      <c r="F133" s="95"/>
      <c r="G133" s="96">
        <v>248664.72126399996</v>
      </c>
      <c r="H133" s="94">
        <f>SUM(D133:G133)</f>
        <v>50683434.184946798</v>
      </c>
      <c r="I133" s="96"/>
      <c r="J133" s="97">
        <v>19941</v>
      </c>
      <c r="K133" s="98"/>
      <c r="L133" s="96">
        <v>2118</v>
      </c>
      <c r="M133" s="94"/>
      <c r="N133" s="99"/>
      <c r="O133" s="96">
        <v>207</v>
      </c>
      <c r="P133" s="97"/>
      <c r="Q133" s="100"/>
      <c r="R133" s="96">
        <v>36</v>
      </c>
      <c r="S133" s="97"/>
      <c r="T133" s="98"/>
      <c r="U133" s="96">
        <v>6395</v>
      </c>
      <c r="V133" s="97"/>
      <c r="W133" s="98"/>
      <c r="X133" s="96">
        <v>435</v>
      </c>
      <c r="Y133" s="97"/>
      <c r="Z133" s="98"/>
      <c r="AA133" s="96">
        <v>1</v>
      </c>
      <c r="AB133" s="97"/>
      <c r="AC133" s="98"/>
      <c r="AD133" s="96">
        <v>2</v>
      </c>
    </row>
    <row r="134" spans="1:30" ht="13">
      <c r="A134" s="83">
        <v>2023</v>
      </c>
      <c r="B134" s="84" t="s">
        <v>89</v>
      </c>
      <c r="C134" s="93"/>
      <c r="D134" s="94">
        <v>54309717</v>
      </c>
      <c r="E134" s="94">
        <v>253381.10958192317</v>
      </c>
      <c r="F134" s="95"/>
      <c r="G134" s="96">
        <v>309370.50401199993</v>
      </c>
      <c r="H134" s="94">
        <f t="shared" si="10"/>
        <v>54872468.613593929</v>
      </c>
      <c r="I134" s="96"/>
      <c r="J134" s="97">
        <v>19968</v>
      </c>
      <c r="K134" s="98"/>
      <c r="L134" s="96">
        <v>2120</v>
      </c>
      <c r="M134" s="94"/>
      <c r="N134" s="99"/>
      <c r="O134" s="96">
        <v>208</v>
      </c>
      <c r="P134" s="97"/>
      <c r="Q134" s="100"/>
      <c r="R134" s="96">
        <v>36</v>
      </c>
      <c r="S134" s="97"/>
      <c r="T134" s="98"/>
      <c r="U134" s="96">
        <v>6396</v>
      </c>
      <c r="V134" s="97"/>
      <c r="W134" s="98"/>
      <c r="X134" s="96">
        <v>435</v>
      </c>
      <c r="Y134" s="97"/>
      <c r="Z134" s="98"/>
      <c r="AA134" s="96">
        <v>1</v>
      </c>
      <c r="AB134" s="97"/>
      <c r="AC134" s="98"/>
      <c r="AD134" s="96">
        <v>2</v>
      </c>
    </row>
    <row r="135" spans="1:30" ht="13">
      <c r="A135" s="83">
        <v>2023</v>
      </c>
      <c r="B135" s="84" t="s">
        <v>90</v>
      </c>
      <c r="C135" s="93"/>
      <c r="D135" s="94">
        <v>48160533</v>
      </c>
      <c r="E135" s="94">
        <v>331827.32918988459</v>
      </c>
      <c r="F135" s="95"/>
      <c r="G135" s="96">
        <v>259646.53226899996</v>
      </c>
      <c r="H135" s="94">
        <f t="shared" si="10"/>
        <v>48752006.861458883</v>
      </c>
      <c r="I135" s="96"/>
      <c r="J135" s="97">
        <v>19994</v>
      </c>
      <c r="K135" s="98"/>
      <c r="L135" s="96">
        <v>2121</v>
      </c>
      <c r="M135" s="94"/>
      <c r="N135" s="99"/>
      <c r="O135" s="96">
        <v>208</v>
      </c>
      <c r="P135" s="97"/>
      <c r="Q135" s="100"/>
      <c r="R135" s="96">
        <v>36</v>
      </c>
      <c r="S135" s="97"/>
      <c r="T135" s="98"/>
      <c r="U135" s="96">
        <v>6397</v>
      </c>
      <c r="V135" s="97"/>
      <c r="W135" s="98"/>
      <c r="X135" s="96">
        <v>435</v>
      </c>
      <c r="Y135" s="97"/>
      <c r="Z135" s="98"/>
      <c r="AA135" s="96">
        <v>1</v>
      </c>
      <c r="AB135" s="97"/>
      <c r="AC135" s="98"/>
      <c r="AD135" s="96">
        <v>2</v>
      </c>
    </row>
    <row r="136" spans="1:30" ht="13">
      <c r="A136" s="83">
        <v>2023</v>
      </c>
      <c r="B136" s="84" t="s">
        <v>49</v>
      </c>
      <c r="C136" s="93"/>
      <c r="D136" s="94">
        <v>50040088</v>
      </c>
      <c r="E136" s="94">
        <v>455888.1313839638</v>
      </c>
      <c r="F136" s="95"/>
      <c r="G136" s="96">
        <v>257292.99481800001</v>
      </c>
      <c r="H136" s="94">
        <f t="shared" si="10"/>
        <v>50753269.126201965</v>
      </c>
      <c r="I136" s="96"/>
      <c r="J136" s="97">
        <v>20020</v>
      </c>
      <c r="K136" s="98"/>
      <c r="L136" s="96">
        <v>2123</v>
      </c>
      <c r="M136" s="94"/>
      <c r="N136" s="99"/>
      <c r="O136" s="96">
        <v>209</v>
      </c>
      <c r="P136" s="97"/>
      <c r="Q136" s="100"/>
      <c r="R136" s="96">
        <v>36</v>
      </c>
      <c r="S136" s="97"/>
      <c r="T136" s="98"/>
      <c r="U136" s="96">
        <v>6398</v>
      </c>
      <c r="V136" s="97"/>
      <c r="W136" s="98"/>
      <c r="X136" s="96">
        <v>435</v>
      </c>
      <c r="Y136" s="97"/>
      <c r="Z136" s="98"/>
      <c r="AA136" s="96">
        <v>1</v>
      </c>
      <c r="AB136" s="97"/>
      <c r="AC136" s="98"/>
      <c r="AD136" s="96">
        <v>2</v>
      </c>
    </row>
    <row r="137" spans="1:30" ht="13">
      <c r="A137" s="83">
        <v>2023</v>
      </c>
      <c r="B137" s="84" t="s">
        <v>91</v>
      </c>
      <c r="C137" s="93"/>
      <c r="D137" s="94">
        <v>50995435</v>
      </c>
      <c r="E137" s="94">
        <v>423542.05026034685</v>
      </c>
      <c r="F137" s="95"/>
      <c r="G137" s="96">
        <v>263492.491706</v>
      </c>
      <c r="H137" s="94">
        <f t="shared" si="10"/>
        <v>51682469.541966349</v>
      </c>
      <c r="I137" s="96"/>
      <c r="J137" s="97">
        <v>20046</v>
      </c>
      <c r="K137" s="98"/>
      <c r="L137" s="96">
        <v>2125</v>
      </c>
      <c r="M137" s="94"/>
      <c r="N137" s="99"/>
      <c r="O137" s="96">
        <v>209</v>
      </c>
      <c r="P137" s="97"/>
      <c r="Q137" s="100"/>
      <c r="R137" s="96">
        <v>36</v>
      </c>
      <c r="S137" s="97"/>
      <c r="T137" s="98"/>
      <c r="U137" s="96">
        <v>6399</v>
      </c>
      <c r="V137" s="97"/>
      <c r="W137" s="98"/>
      <c r="X137" s="96">
        <v>435</v>
      </c>
      <c r="Y137" s="97"/>
      <c r="Z137" s="98"/>
      <c r="AA137" s="96">
        <v>1</v>
      </c>
      <c r="AB137" s="97"/>
      <c r="AC137" s="98"/>
      <c r="AD137" s="96">
        <v>2</v>
      </c>
    </row>
    <row r="138" spans="1:30" ht="13">
      <c r="A138" s="83">
        <v>2023</v>
      </c>
      <c r="B138" s="84" t="s">
        <v>92</v>
      </c>
      <c r="C138" s="93"/>
      <c r="D138" s="94">
        <v>53476061</v>
      </c>
      <c r="E138" s="94">
        <v>412902.03658684576</v>
      </c>
      <c r="F138" s="95"/>
      <c r="G138" s="96">
        <v>297314.75666299998</v>
      </c>
      <c r="H138" s="94">
        <f t="shared" si="10"/>
        <v>54186277.793249846</v>
      </c>
      <c r="I138" s="96"/>
      <c r="J138" s="97">
        <v>20072</v>
      </c>
      <c r="K138" s="98"/>
      <c r="L138" s="96">
        <v>2126</v>
      </c>
      <c r="M138" s="94"/>
      <c r="N138" s="99"/>
      <c r="O138" s="96">
        <v>210</v>
      </c>
      <c r="P138" s="97"/>
      <c r="Q138" s="100"/>
      <c r="R138" s="96">
        <v>36</v>
      </c>
      <c r="S138" s="97"/>
      <c r="T138" s="98"/>
      <c r="U138" s="96">
        <v>6400</v>
      </c>
      <c r="V138" s="97"/>
      <c r="W138" s="98"/>
      <c r="X138" s="96">
        <v>435</v>
      </c>
      <c r="Y138" s="97"/>
      <c r="Z138" s="98"/>
      <c r="AA138" s="96">
        <v>1</v>
      </c>
      <c r="AB138" s="97"/>
      <c r="AC138" s="98"/>
      <c r="AD138" s="96">
        <v>2</v>
      </c>
    </row>
    <row r="139" spans="1:30" ht="13">
      <c r="A139" s="83">
        <v>2023</v>
      </c>
      <c r="B139" s="84" t="s">
        <v>93</v>
      </c>
      <c r="C139" s="93"/>
      <c r="D139" s="94">
        <v>53405035</v>
      </c>
      <c r="E139" s="94">
        <v>371942.14451052592</v>
      </c>
      <c r="F139" s="95"/>
      <c r="G139" s="96">
        <v>281563.783062</v>
      </c>
      <c r="H139" s="94">
        <f t="shared" si="10"/>
        <v>54058540.927572526</v>
      </c>
      <c r="I139" s="96"/>
      <c r="J139" s="97">
        <v>20098</v>
      </c>
      <c r="K139" s="98"/>
      <c r="L139" s="96">
        <v>2128</v>
      </c>
      <c r="M139" s="94"/>
      <c r="N139" s="99"/>
      <c r="O139" s="96">
        <v>210</v>
      </c>
      <c r="P139" s="97"/>
      <c r="Q139" s="100"/>
      <c r="R139" s="96">
        <v>36</v>
      </c>
      <c r="S139" s="97"/>
      <c r="T139" s="98"/>
      <c r="U139" s="96">
        <v>6401</v>
      </c>
      <c r="V139" s="97"/>
      <c r="W139" s="98"/>
      <c r="X139" s="96">
        <v>434</v>
      </c>
      <c r="Y139" s="97"/>
      <c r="Z139" s="98"/>
      <c r="AA139" s="96">
        <v>1</v>
      </c>
      <c r="AB139" s="97"/>
      <c r="AC139" s="98"/>
      <c r="AD139" s="96">
        <v>2</v>
      </c>
    </row>
    <row r="140" spans="1:30" ht="13">
      <c r="A140" s="83">
        <v>2023</v>
      </c>
      <c r="B140" s="84" t="s">
        <v>94</v>
      </c>
      <c r="C140" s="93"/>
      <c r="D140" s="94">
        <v>50086098</v>
      </c>
      <c r="E140" s="94">
        <v>300264.00793453277</v>
      </c>
      <c r="F140" s="95"/>
      <c r="G140" s="96">
        <v>263290.22465399996</v>
      </c>
      <c r="H140" s="94">
        <f t="shared" si="10"/>
        <v>50649652.23258853</v>
      </c>
      <c r="I140" s="96"/>
      <c r="J140" s="97">
        <v>20125</v>
      </c>
      <c r="K140" s="98"/>
      <c r="L140" s="96">
        <v>2129</v>
      </c>
      <c r="M140" s="94"/>
      <c r="N140" s="99"/>
      <c r="O140" s="96">
        <v>211</v>
      </c>
      <c r="P140" s="97"/>
      <c r="Q140" s="100"/>
      <c r="R140" s="96">
        <v>36</v>
      </c>
      <c r="S140" s="97"/>
      <c r="T140" s="98"/>
      <c r="U140" s="96">
        <v>6402</v>
      </c>
      <c r="V140" s="97"/>
      <c r="W140" s="98"/>
      <c r="X140" s="96">
        <v>434</v>
      </c>
      <c r="Y140" s="97"/>
      <c r="Z140" s="98"/>
      <c r="AA140" s="96">
        <v>1</v>
      </c>
      <c r="AB140" s="97"/>
      <c r="AC140" s="98"/>
      <c r="AD140" s="96">
        <v>2</v>
      </c>
    </row>
    <row r="141" spans="1:30" ht="13">
      <c r="A141" s="83">
        <v>2023</v>
      </c>
      <c r="B141" s="84" t="s">
        <v>95</v>
      </c>
      <c r="C141" s="93"/>
      <c r="D141" s="94">
        <v>49783027</v>
      </c>
      <c r="E141" s="94">
        <v>194726.33344110072</v>
      </c>
      <c r="F141" s="95"/>
      <c r="G141" s="96">
        <v>236573.02432399997</v>
      </c>
      <c r="H141" s="94">
        <f t="shared" si="10"/>
        <v>50214326.357765101</v>
      </c>
      <c r="I141" s="96"/>
      <c r="J141" s="97">
        <v>20151</v>
      </c>
      <c r="K141" s="98"/>
      <c r="L141" s="96">
        <v>2131</v>
      </c>
      <c r="M141" s="94"/>
      <c r="N141" s="99"/>
      <c r="O141" s="96">
        <v>211</v>
      </c>
      <c r="P141" s="97"/>
      <c r="Q141" s="100"/>
      <c r="R141" s="96">
        <v>36</v>
      </c>
      <c r="S141" s="97"/>
      <c r="T141" s="100"/>
      <c r="U141" s="96">
        <v>6403</v>
      </c>
      <c r="V141" s="97"/>
      <c r="W141" s="100"/>
      <c r="X141" s="96">
        <v>434</v>
      </c>
      <c r="Y141" s="97"/>
      <c r="Z141" s="100"/>
      <c r="AA141" s="96">
        <v>1</v>
      </c>
      <c r="AB141" s="97"/>
      <c r="AC141" s="100"/>
      <c r="AD141" s="96">
        <v>2</v>
      </c>
    </row>
    <row r="142" spans="1:30" ht="13">
      <c r="A142" s="83">
        <v>2023</v>
      </c>
      <c r="B142" s="84" t="s">
        <v>96</v>
      </c>
      <c r="C142" s="93"/>
      <c r="D142" s="94">
        <v>51092694</v>
      </c>
      <c r="E142" s="94">
        <v>134727.68447825284</v>
      </c>
      <c r="F142" s="95"/>
      <c r="G142" s="96">
        <v>221544.82968699996</v>
      </c>
      <c r="H142" s="94">
        <f t="shared" si="10"/>
        <v>51448966.514165252</v>
      </c>
      <c r="I142" s="96"/>
      <c r="J142" s="97">
        <v>20177</v>
      </c>
      <c r="K142" s="98"/>
      <c r="L142" s="96">
        <v>2132</v>
      </c>
      <c r="M142" s="94"/>
      <c r="N142" s="99"/>
      <c r="O142" s="96">
        <v>212</v>
      </c>
      <c r="P142" s="97"/>
      <c r="Q142" s="100"/>
      <c r="R142" s="96">
        <v>36</v>
      </c>
      <c r="S142" s="97"/>
      <c r="T142" s="100"/>
      <c r="U142" s="96">
        <v>6404</v>
      </c>
      <c r="V142" s="97"/>
      <c r="W142" s="100"/>
      <c r="X142" s="96">
        <v>434</v>
      </c>
      <c r="Y142" s="97"/>
      <c r="Z142" s="100"/>
      <c r="AA142" s="96">
        <v>1</v>
      </c>
      <c r="AB142" s="97"/>
      <c r="AC142" s="100"/>
      <c r="AD142" s="96">
        <v>2</v>
      </c>
    </row>
    <row r="143" spans="1:30" ht="13.5" thickBot="1">
      <c r="A143" s="83">
        <v>2023</v>
      </c>
      <c r="B143" s="84" t="s">
        <v>97</v>
      </c>
      <c r="C143" s="93"/>
      <c r="D143" s="101">
        <v>49314742</v>
      </c>
      <c r="E143" s="101">
        <v>57565.177767891022</v>
      </c>
      <c r="F143" s="102"/>
      <c r="G143" s="103">
        <v>236637.61983799998</v>
      </c>
      <c r="H143" s="94">
        <f t="shared" si="10"/>
        <v>49608944.797605887</v>
      </c>
      <c r="I143" s="103">
        <v>149185943.39000002</v>
      </c>
      <c r="J143" s="104">
        <v>20203</v>
      </c>
      <c r="K143" s="105">
        <v>61400428.430000007</v>
      </c>
      <c r="L143" s="103">
        <v>2134</v>
      </c>
      <c r="M143" s="101">
        <v>357652061.08242637</v>
      </c>
      <c r="N143" s="106">
        <v>876527.05999999994</v>
      </c>
      <c r="O143" s="103">
        <v>212</v>
      </c>
      <c r="P143" s="104">
        <v>100503.81</v>
      </c>
      <c r="Q143" s="107">
        <v>279.17725000000002</v>
      </c>
      <c r="R143" s="96">
        <v>36</v>
      </c>
      <c r="S143" s="104">
        <v>2364162.0488560204</v>
      </c>
      <c r="T143" s="107">
        <v>5749.3499999999995</v>
      </c>
      <c r="U143" s="103">
        <v>6405</v>
      </c>
      <c r="V143" s="104">
        <v>702928.12</v>
      </c>
      <c r="W143" s="107"/>
      <c r="X143" s="96">
        <v>434</v>
      </c>
      <c r="Y143" s="104">
        <v>29085391.09</v>
      </c>
      <c r="Z143" s="107">
        <v>43002</v>
      </c>
      <c r="AA143" s="103">
        <v>1</v>
      </c>
      <c r="AB143" s="104">
        <v>3084830.9517188855</v>
      </c>
      <c r="AC143" s="107">
        <v>10024.299999999999</v>
      </c>
      <c r="AD143" s="96">
        <v>2</v>
      </c>
    </row>
    <row r="144" spans="1:30" ht="13">
      <c r="A144" s="66"/>
      <c r="B144" s="66"/>
      <c r="C144" s="93"/>
      <c r="D144" s="66"/>
      <c r="E144" s="85"/>
      <c r="F144" s="108"/>
      <c r="G144" s="108"/>
      <c r="H144" s="66"/>
      <c r="I144" s="109"/>
      <c r="J144" s="66"/>
      <c r="K144" s="109"/>
      <c r="L144" s="66"/>
      <c r="M144" s="66"/>
      <c r="N144" s="109"/>
      <c r="O144" s="66"/>
      <c r="P144" s="66"/>
      <c r="Q144" s="109"/>
      <c r="R144" s="66"/>
      <c r="S144" s="66"/>
      <c r="T144" s="109"/>
      <c r="U144" s="66"/>
      <c r="V144" s="66"/>
      <c r="W144" s="110"/>
      <c r="X144" s="110"/>
      <c r="Y144" s="66"/>
    </row>
    <row r="145" spans="1:25" ht="14">
      <c r="A145" s="66"/>
      <c r="B145" s="66"/>
      <c r="C145" s="66"/>
      <c r="D145" s="66"/>
      <c r="E145" s="111"/>
      <c r="F145" s="112"/>
      <c r="G145" s="111"/>
      <c r="H145" s="111"/>
      <c r="I145" s="111"/>
      <c r="J145" s="111"/>
      <c r="K145" s="111"/>
      <c r="L145" s="111"/>
      <c r="M145" s="112"/>
      <c r="N145" s="112"/>
      <c r="O145" s="85"/>
      <c r="P145" s="66"/>
      <c r="Q145" s="66"/>
      <c r="R145" s="66"/>
      <c r="S145" s="66"/>
      <c r="T145" s="66"/>
      <c r="U145" s="66"/>
      <c r="V145" s="66"/>
      <c r="W145" s="110"/>
      <c r="X145" s="110"/>
      <c r="Y145" s="66"/>
    </row>
    <row r="146" spans="1:25">
      <c r="A146" s="85"/>
      <c r="B146" s="85"/>
      <c r="C146" s="85"/>
      <c r="D146" s="85"/>
      <c r="E146" s="85"/>
      <c r="F146" s="108"/>
      <c r="G146" s="85"/>
      <c r="H146" s="66"/>
      <c r="I146" s="66"/>
      <c r="J146" s="66"/>
      <c r="K146" s="66"/>
      <c r="L146" s="66"/>
      <c r="M146" s="109"/>
      <c r="N146" s="109"/>
      <c r="O146" s="66"/>
      <c r="P146" s="66"/>
      <c r="Q146" s="66"/>
      <c r="R146" s="66"/>
      <c r="S146" s="66"/>
      <c r="T146" s="66"/>
      <c r="U146" s="66"/>
      <c r="V146" s="66"/>
      <c r="W146" s="66"/>
      <c r="X146" s="66"/>
      <c r="Y146" s="66"/>
    </row>
    <row r="147" spans="1:25">
      <c r="A147" s="66"/>
      <c r="B147" s="66"/>
      <c r="C147" s="66"/>
      <c r="D147" s="66"/>
      <c r="E147" s="85"/>
      <c r="F147" s="108"/>
      <c r="G147" s="85"/>
      <c r="H147" s="66"/>
      <c r="I147" s="66"/>
      <c r="J147" s="66"/>
      <c r="K147" s="66"/>
      <c r="L147" s="66"/>
      <c r="M147" s="109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66"/>
      <c r="Y147" s="66"/>
    </row>
    <row r="148" spans="1:25">
      <c r="A148" s="66"/>
      <c r="B148" s="66"/>
      <c r="C148" s="66"/>
      <c r="D148" s="66"/>
      <c r="E148" s="85"/>
      <c r="F148" s="108"/>
      <c r="G148" s="85"/>
      <c r="H148" s="66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66"/>
      <c r="Y148" s="66"/>
    </row>
    <row r="149" spans="1:25">
      <c r="A149" s="66"/>
      <c r="B149" s="66"/>
      <c r="C149" s="66"/>
      <c r="D149" s="66"/>
      <c r="E149" s="85"/>
      <c r="F149" s="108"/>
      <c r="G149" s="85"/>
      <c r="H149" s="66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66"/>
      <c r="Y149" s="66"/>
    </row>
  </sheetData>
  <sheetProtection selectLockedCells="1" selectUnlockedCells="1"/>
  <mergeCells count="12">
    <mergeCell ref="A3:I3"/>
    <mergeCell ref="I20:AD20"/>
    <mergeCell ref="A20:B20"/>
    <mergeCell ref="V21:X21"/>
    <mergeCell ref="AB21:AD21"/>
    <mergeCell ref="I21:J21"/>
    <mergeCell ref="K21:L21"/>
    <mergeCell ref="M21:O21"/>
    <mergeCell ref="P21:R21"/>
    <mergeCell ref="S21:U21"/>
    <mergeCell ref="D20:H20"/>
    <mergeCell ref="Y21:AA21"/>
  </mergeCells>
  <pageMargins left="0.7" right="0.7" top="0.75" bottom="0.75" header="0.3" footer="0.3"/>
  <pageSetup orientation="portrait" horizontalDpi="4294967293" verticalDpi="12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  <pageSetUpPr fitToPage="1"/>
  </sheetPr>
  <dimension ref="A1:Y73"/>
  <sheetViews>
    <sheetView tabSelected="1" zoomScaleNormal="100" workbookViewId="0">
      <pane xSplit="1" ySplit="3" topLeftCell="G40" activePane="bottomRight" state="frozen"/>
      <selection pane="topRight" activeCell="B1" sqref="B1"/>
      <selection pane="bottomLeft" activeCell="A4" sqref="A4"/>
      <selection pane="bottomRight" activeCell="L43" sqref="L43:M43"/>
    </sheetView>
  </sheetViews>
  <sheetFormatPr defaultRowHeight="12.5"/>
  <cols>
    <col min="1" max="1" width="42.54296875" customWidth="1"/>
    <col min="2" max="2" width="16.1796875" bestFit="1" customWidth="1"/>
    <col min="3" max="3" width="14" bestFit="1" customWidth="1"/>
    <col min="4" max="8" width="12.54296875" bestFit="1" customWidth="1"/>
    <col min="9" max="11" width="12.54296875" customWidth="1"/>
    <col min="12" max="12" width="14.1796875" bestFit="1" customWidth="1"/>
    <col min="13" max="13" width="14.81640625" bestFit="1" customWidth="1"/>
    <col min="14" max="14" width="10.81640625" bestFit="1" customWidth="1"/>
    <col min="15" max="15" width="36.81640625" bestFit="1" customWidth="1"/>
    <col min="16" max="16" width="16.54296875" customWidth="1"/>
    <col min="17" max="18" width="15.453125" customWidth="1"/>
    <col min="19" max="19" width="15.81640625" customWidth="1"/>
    <col min="20" max="20" width="17.26953125" customWidth="1"/>
    <col min="21" max="21" width="16.1796875" customWidth="1"/>
    <col min="22" max="22" width="18.26953125" customWidth="1"/>
    <col min="23" max="23" width="15.26953125" customWidth="1"/>
    <col min="24" max="24" width="13" customWidth="1"/>
  </cols>
  <sheetData>
    <row r="1" spans="1:24" ht="15.5">
      <c r="A1" s="28" t="s">
        <v>251</v>
      </c>
    </row>
    <row r="2" spans="1:24" ht="13">
      <c r="L2" s="30" t="s">
        <v>233</v>
      </c>
      <c r="M2" s="30" t="s">
        <v>234</v>
      </c>
    </row>
    <row r="3" spans="1:24" ht="26">
      <c r="B3" s="30" t="s">
        <v>235</v>
      </c>
      <c r="C3" s="30" t="s">
        <v>232</v>
      </c>
      <c r="D3" s="30" t="s">
        <v>52</v>
      </c>
      <c r="E3" s="30" t="s">
        <v>54</v>
      </c>
      <c r="F3" s="30" t="s">
        <v>57</v>
      </c>
      <c r="G3" s="30" t="s">
        <v>58</v>
      </c>
      <c r="H3" s="30" t="s">
        <v>148</v>
      </c>
      <c r="I3" s="30" t="s">
        <v>71</v>
      </c>
      <c r="J3" s="30" t="s">
        <v>72</v>
      </c>
      <c r="K3" s="30" t="s">
        <v>303</v>
      </c>
      <c r="L3" s="30" t="s">
        <v>105</v>
      </c>
      <c r="M3" s="30" t="s">
        <v>105</v>
      </c>
    </row>
    <row r="4" spans="1:24" ht="13">
      <c r="A4" s="14" t="s">
        <v>43</v>
      </c>
      <c r="B4" s="21">
        <f>+'Power Purchased Model'!B152</f>
        <v>619303842.74033093</v>
      </c>
      <c r="C4" s="21">
        <f>+'Power Purchased Model'!B153</f>
        <v>624159352.36889601</v>
      </c>
      <c r="D4" s="21">
        <f>+'Power Purchased Model'!B154</f>
        <v>624543694.89777017</v>
      </c>
      <c r="E4" s="21">
        <f>+'Power Purchased Model'!B155</f>
        <v>607172997.99343801</v>
      </c>
      <c r="F4" s="21">
        <f>+'Power Purchased Model'!B156</f>
        <v>633220675.30431294</v>
      </c>
      <c r="G4" s="21">
        <f>+'Power Purchased Model'!B157</f>
        <v>626711581.68187904</v>
      </c>
      <c r="H4" s="21">
        <f>+'Power Purchased Model'!B158</f>
        <v>604483596.54768991</v>
      </c>
      <c r="I4" s="21">
        <f>+'Power Purchased Model'!B159</f>
        <v>610737931.91403091</v>
      </c>
      <c r="J4" s="21">
        <f>+'Power Purchased Model'!B160</f>
        <v>624627795.36230266</v>
      </c>
      <c r="K4" s="21">
        <f>+'Power Purchased Model'!B161</f>
        <v>622407594.308496</v>
      </c>
    </row>
    <row r="5" spans="1:24" ht="13">
      <c r="A5" s="14" t="s">
        <v>44</v>
      </c>
      <c r="B5" s="21">
        <f>+'Power Purchased Model'!I152</f>
        <v>620725407.93864655</v>
      </c>
      <c r="C5" s="21">
        <f>+'Power Purchased Model'!I153</f>
        <v>620652686.75390017</v>
      </c>
      <c r="D5" s="21">
        <f>+'Power Purchased Model'!I154</f>
        <v>626030371.03278196</v>
      </c>
      <c r="E5" s="21">
        <f>+'Power Purchased Model'!I155</f>
        <v>618123675.20686507</v>
      </c>
      <c r="F5" s="21">
        <f>+'Power Purchased Model'!I156</f>
        <v>628373960.93887949</v>
      </c>
      <c r="G5" s="21">
        <f>+'Power Purchased Model'!I157</f>
        <v>622991158.95097506</v>
      </c>
      <c r="H5" s="21">
        <f>+'Power Purchased Model'!I158</f>
        <v>601329176.08900738</v>
      </c>
      <c r="I5" s="21">
        <f>+'Power Purchased Model'!I159</f>
        <v>624451396.36743033</v>
      </c>
      <c r="J5" s="21">
        <f>+'Power Purchased Model'!I160</f>
        <v>621732226.16426349</v>
      </c>
      <c r="K5" s="21">
        <f>+'Power Purchased Model'!I161</f>
        <v>612959003.67639446</v>
      </c>
      <c r="L5" s="21">
        <f>+'Power Purchased Model'!I162</f>
        <v>623479098.30101109</v>
      </c>
      <c r="M5" s="21">
        <f>+'Power Purchased Model'!L163</f>
        <v>617254923.52254438</v>
      </c>
    </row>
    <row r="6" spans="1:24" ht="13">
      <c r="A6" s="14" t="s">
        <v>7</v>
      </c>
      <c r="B6" s="29">
        <f t="shared" ref="B6:K6" si="0">(B5-B4)/B4</f>
        <v>2.2954244753680161E-3</v>
      </c>
      <c r="C6" s="29">
        <f t="shared" si="0"/>
        <v>-5.6182216956084281E-3</v>
      </c>
      <c r="D6" s="29">
        <f t="shared" si="0"/>
        <v>2.3804197322897353E-3</v>
      </c>
      <c r="E6" s="29">
        <f t="shared" si="0"/>
        <v>1.8035514177370277E-2</v>
      </c>
      <c r="F6" s="29">
        <f t="shared" si="0"/>
        <v>-7.6540684068855183E-3</v>
      </c>
      <c r="G6" s="29">
        <f t="shared" si="0"/>
        <v>-5.9364193029904505E-3</v>
      </c>
      <c r="H6" s="29">
        <f t="shared" si="0"/>
        <v>-5.2183723043900225E-3</v>
      </c>
      <c r="I6" s="29">
        <f t="shared" si="0"/>
        <v>2.2453926204357263E-2</v>
      </c>
      <c r="J6" s="29">
        <f t="shared" si="0"/>
        <v>-4.6356713862847846E-3</v>
      </c>
      <c r="K6" s="29">
        <f t="shared" si="0"/>
        <v>-1.5180712315374396E-2</v>
      </c>
    </row>
    <row r="7" spans="1:24" ht="13">
      <c r="A7" s="14"/>
      <c r="B7" s="29"/>
      <c r="C7" s="29"/>
      <c r="D7" s="29"/>
      <c r="E7" s="29"/>
      <c r="F7" s="29"/>
      <c r="G7" s="29"/>
      <c r="H7" s="29"/>
      <c r="I7" s="29"/>
      <c r="J7" s="29"/>
      <c r="K7" s="29"/>
      <c r="L7" s="21"/>
      <c r="M7" s="21"/>
    </row>
    <row r="8" spans="1:24" ht="13">
      <c r="A8" s="14"/>
      <c r="B8" s="29"/>
      <c r="C8" s="29"/>
      <c r="D8" s="29"/>
      <c r="E8" s="29"/>
      <c r="F8" s="29"/>
      <c r="G8" s="29"/>
      <c r="H8" s="29"/>
      <c r="I8" s="29"/>
      <c r="J8" s="29"/>
      <c r="K8" s="29"/>
      <c r="L8" s="36"/>
      <c r="M8" s="36"/>
    </row>
    <row r="9" spans="1:24" ht="13">
      <c r="A9" s="14"/>
      <c r="B9" s="29"/>
      <c r="C9" s="29"/>
      <c r="D9" s="29"/>
      <c r="E9" s="29"/>
      <c r="F9" s="29"/>
      <c r="G9" s="29"/>
      <c r="H9" s="29"/>
      <c r="I9" s="29"/>
      <c r="J9" s="29"/>
      <c r="K9" s="29"/>
    </row>
    <row r="10" spans="1:24" ht="13">
      <c r="A10" s="14" t="s">
        <v>59</v>
      </c>
      <c r="B10" s="6">
        <f>'Rate Class Energy Model'!G3</f>
        <v>601764595.66999984</v>
      </c>
      <c r="C10" s="6">
        <f>'Rate Class Energy Model'!G4</f>
        <v>605549949.51999986</v>
      </c>
      <c r="D10" s="6">
        <f>'Rate Class Energy Model'!G5</f>
        <v>607564604.35310948</v>
      </c>
      <c r="E10" s="6">
        <f>'Rate Class Energy Model'!G6</f>
        <v>592768366.74638665</v>
      </c>
      <c r="F10" s="6">
        <f>'Rate Class Energy Model'!G7</f>
        <v>613192612.02430546</v>
      </c>
      <c r="G10" s="6">
        <f>'Rate Class Energy Model'!G8</f>
        <v>611186477.23645186</v>
      </c>
      <c r="H10" s="6">
        <f>'Rate Class Energy Model'!G9</f>
        <v>585259046.99981165</v>
      </c>
      <c r="I10" s="6">
        <f>'Rate Class Energy Model'!G10</f>
        <v>596820093.59480691</v>
      </c>
      <c r="J10" s="6">
        <f>'Rate Class Energy Model'!G11</f>
        <v>614762963.99296319</v>
      </c>
      <c r="K10" s="6">
        <f>'Rate Class Energy Model'!G12</f>
        <v>603576248.92300129</v>
      </c>
      <c r="L10" s="6">
        <f>'Rate Class Energy Model'!G13</f>
        <v>606874871.49070334</v>
      </c>
      <c r="M10" s="6">
        <f>'Rate Class Energy Model'!G43</f>
        <v>600816456.25415277</v>
      </c>
    </row>
    <row r="11" spans="1:24" ht="39">
      <c r="A11" s="14"/>
      <c r="L11" s="6"/>
      <c r="M11" s="6"/>
      <c r="Q11" s="344" t="s">
        <v>233</v>
      </c>
      <c r="R11" s="344" t="s">
        <v>266</v>
      </c>
      <c r="T11" s="344"/>
      <c r="U11" s="344" t="s">
        <v>249</v>
      </c>
      <c r="V11" s="344"/>
      <c r="W11" s="344" t="s">
        <v>250</v>
      </c>
    </row>
    <row r="12" spans="1:24" ht="15.5">
      <c r="A12" s="28" t="s">
        <v>45</v>
      </c>
      <c r="C12" s="1"/>
      <c r="E12" s="1"/>
      <c r="H12" s="36"/>
      <c r="M12" s="506"/>
      <c r="P12" s="14" t="s">
        <v>178</v>
      </c>
      <c r="S12" s="14" t="s">
        <v>183</v>
      </c>
      <c r="V12" s="14" t="s">
        <v>185</v>
      </c>
      <c r="X12" s="14" t="s">
        <v>191</v>
      </c>
    </row>
    <row r="13" spans="1:24" ht="13">
      <c r="A13" s="27" t="str">
        <f>'Rate Class Energy Model'!H2</f>
        <v>Residential</v>
      </c>
      <c r="C13" s="1"/>
      <c r="D13" s="1"/>
      <c r="E13" s="1"/>
      <c r="H13" s="6"/>
      <c r="I13" s="6"/>
      <c r="J13" s="6"/>
      <c r="K13" s="6"/>
      <c r="L13" s="6"/>
      <c r="M13" s="6"/>
      <c r="O13" s="27" t="str">
        <f>A13</f>
        <v>Residential</v>
      </c>
    </row>
    <row r="14" spans="1:24">
      <c r="A14" t="s">
        <v>37</v>
      </c>
      <c r="B14" s="6">
        <f>'Rate Class Customer Model'!B11</f>
        <v>18025.666666666668</v>
      </c>
      <c r="C14" s="6">
        <f>'Rate Class Customer Model'!B12</f>
        <v>18196.5</v>
      </c>
      <c r="D14" s="6">
        <f>'Rate Class Customer Model'!B13</f>
        <v>18417.25</v>
      </c>
      <c r="E14" s="6">
        <f>'Rate Class Customer Model'!B14</f>
        <v>18677.583333333332</v>
      </c>
      <c r="F14" s="6">
        <f>'Rate Class Customer Model'!B15</f>
        <v>18942</v>
      </c>
      <c r="G14" s="6">
        <f>'Rate Class Customer Model'!B16</f>
        <v>19073.333333333332</v>
      </c>
      <c r="H14" s="6">
        <f>'Rate Class Customer Model'!B17</f>
        <v>19223.5</v>
      </c>
      <c r="I14" s="6">
        <f>'Rate Class Customer Model'!B18</f>
        <v>19481.25</v>
      </c>
      <c r="J14" s="6">
        <f>'Rate Class Customer Model'!B19</f>
        <v>19755.75</v>
      </c>
      <c r="K14" s="6">
        <f>'Rate Class Customer Model'!B20</f>
        <v>20059.166666666668</v>
      </c>
      <c r="L14" s="6">
        <f>'Rate Class Customer Model'!B21</f>
        <v>20298.822078675039</v>
      </c>
      <c r="M14" s="6">
        <f>'Rate Class Customer Model'!B22</f>
        <v>20541.340756015379</v>
      </c>
      <c r="N14" s="36"/>
      <c r="O14" s="4" t="s">
        <v>179</v>
      </c>
      <c r="P14">
        <v>32.159999999999997</v>
      </c>
      <c r="Q14" s="333">
        <f>(L14*$P14)*12</f>
        <v>7833721.4166022707</v>
      </c>
      <c r="R14" s="333">
        <f>(M14*$P14)*12</f>
        <v>7927314.2245614538</v>
      </c>
      <c r="S14" s="4" t="s">
        <v>179</v>
      </c>
      <c r="T14" s="346"/>
      <c r="U14" s="333">
        <f>M14*T14*12</f>
        <v>0</v>
      </c>
      <c r="V14" s="345"/>
      <c r="W14" s="333">
        <f>M14*V14*12</f>
        <v>0</v>
      </c>
      <c r="X14" s="347">
        <f>U14-W14</f>
        <v>0</v>
      </c>
    </row>
    <row r="15" spans="1:24">
      <c r="A15" t="s">
        <v>38</v>
      </c>
      <c r="B15" s="6">
        <f>'Rate Class Energy Model'!H3</f>
        <v>140764990.61000001</v>
      </c>
      <c r="C15" s="6">
        <f>'Rate Class Energy Model'!H4</f>
        <v>138916795.50999999</v>
      </c>
      <c r="D15" s="6">
        <f>'Rate Class Energy Model'!H5</f>
        <v>139158721.56</v>
      </c>
      <c r="E15" s="35">
        <f>'Rate Class Energy Model'!H6</f>
        <v>134065183.8</v>
      </c>
      <c r="F15" s="6">
        <f>'Rate Class Energy Model'!H7</f>
        <v>146158990</v>
      </c>
      <c r="G15" s="6">
        <f>'Rate Class Energy Model'!H8</f>
        <v>143256844</v>
      </c>
      <c r="H15" s="6">
        <f>'Rate Class Energy Model'!H9</f>
        <v>151219359.99000001</v>
      </c>
      <c r="I15" s="6">
        <f>'Rate Class Energy Model'!H10</f>
        <v>152437379.93000001</v>
      </c>
      <c r="J15" s="6">
        <f>'Rate Class Energy Model'!H11</f>
        <v>153959247.71000001</v>
      </c>
      <c r="K15" s="6">
        <f>'Rate Class Energy Model'!H12</f>
        <v>149185943.39000002</v>
      </c>
      <c r="L15" s="6">
        <f>'Rate Class Energy Model'!H30</f>
        <v>152472685.65594769</v>
      </c>
      <c r="M15" s="6">
        <f>'Rate Class Energy Model'!H31</f>
        <v>153747834.53524977</v>
      </c>
      <c r="N15" s="36"/>
      <c r="O15" s="337" t="s">
        <v>180</v>
      </c>
      <c r="P15" s="334"/>
      <c r="Q15" s="335">
        <f>(K15*$P15)*12</f>
        <v>0</v>
      </c>
      <c r="R15" s="335">
        <f>(L15*$P15)*12</f>
        <v>0</v>
      </c>
      <c r="S15" s="337" t="s">
        <v>180</v>
      </c>
      <c r="T15" s="338"/>
      <c r="U15" s="335">
        <v>0</v>
      </c>
      <c r="V15" s="338"/>
      <c r="W15" s="335">
        <f>V15*M15</f>
        <v>0</v>
      </c>
      <c r="X15" s="347">
        <f t="shared" ref="X15:X52" si="1">U15-W15</f>
        <v>0</v>
      </c>
    </row>
    <row r="16" spans="1:24" ht="13">
      <c r="C16" s="35"/>
      <c r="F16" s="36"/>
      <c r="G16" s="36"/>
      <c r="I16" s="36"/>
      <c r="J16" s="36"/>
      <c r="K16" s="36"/>
      <c r="L16" s="36"/>
      <c r="M16" s="36"/>
      <c r="N16" s="36"/>
      <c r="P16" s="339" t="s">
        <v>8</v>
      </c>
      <c r="Q16" s="340">
        <f>SUM(Q14:Q15)</f>
        <v>7833721.4166022707</v>
      </c>
      <c r="R16" s="340">
        <f>SUM(R14:R15)</f>
        <v>7927314.2245614538</v>
      </c>
      <c r="U16" s="340">
        <f>SUM(U14:U15)</f>
        <v>0</v>
      </c>
      <c r="W16" s="340">
        <f>SUM(W14:W15)</f>
        <v>0</v>
      </c>
      <c r="X16" s="347">
        <f t="shared" si="1"/>
        <v>0</v>
      </c>
    </row>
    <row r="17" spans="1:25" ht="13">
      <c r="A17" s="27" t="str">
        <f>'Rate Class Energy Model'!I2</f>
        <v>General Service &lt; 50 kW</v>
      </c>
      <c r="C17" s="47"/>
      <c r="D17" s="1"/>
      <c r="E17" s="1"/>
      <c r="F17" s="1"/>
      <c r="G17" s="6"/>
      <c r="H17" s="6"/>
      <c r="I17" s="6"/>
      <c r="J17" s="6"/>
      <c r="K17" s="6"/>
      <c r="L17" s="6"/>
      <c r="M17" s="6"/>
      <c r="N17" s="36"/>
      <c r="O17" s="27" t="str">
        <f>A17</f>
        <v>General Service &lt; 50 kW</v>
      </c>
      <c r="Q17" s="333"/>
      <c r="R17" s="333"/>
      <c r="U17" s="333"/>
      <c r="W17" s="333"/>
      <c r="X17" s="347">
        <f t="shared" si="1"/>
        <v>0</v>
      </c>
    </row>
    <row r="18" spans="1:25" ht="13.5" customHeight="1">
      <c r="A18" t="s">
        <v>37</v>
      </c>
      <c r="B18" s="6">
        <f>'Rate Class Customer Model'!C11</f>
        <v>2033.25</v>
      </c>
      <c r="C18" s="6">
        <f>'Rate Class Customer Model'!C12</f>
        <v>2051.8333333333335</v>
      </c>
      <c r="D18" s="6">
        <f>'Rate Class Customer Model'!C13</f>
        <v>2067</v>
      </c>
      <c r="E18" s="6">
        <f>'Rate Class Customer Model'!C14</f>
        <v>2080.6666666666665</v>
      </c>
      <c r="F18" s="6">
        <f>'Rate Class Customer Model'!C15</f>
        <v>2089.1666666666665</v>
      </c>
      <c r="G18" s="6">
        <f>'Rate Class Customer Model'!C16</f>
        <v>2082</v>
      </c>
      <c r="H18" s="6">
        <f>'Rate Class Customer Model'!C17</f>
        <v>2084.25</v>
      </c>
      <c r="I18" s="6">
        <f>'Rate Class Customer Model'!C18</f>
        <v>2094.75</v>
      </c>
      <c r="J18" s="6">
        <f>'Rate Class Customer Model'!C19</f>
        <v>2107</v>
      </c>
      <c r="K18" s="6">
        <f>'Rate Class Customer Model'!C20</f>
        <v>2125.3333333333335</v>
      </c>
      <c r="L18" s="6">
        <f>'Rate Class Customer Model'!C21</f>
        <v>2135.8188607007673</v>
      </c>
      <c r="M18" s="6">
        <f>'Rate Class Customer Model'!C22</f>
        <v>2146.3561193813316</v>
      </c>
      <c r="N18" s="36"/>
      <c r="O18" s="4" t="s">
        <v>179</v>
      </c>
      <c r="P18">
        <v>36.86</v>
      </c>
      <c r="Q18" s="333">
        <f>(L18*$P18)*12</f>
        <v>944715.39846516342</v>
      </c>
      <c r="R18" s="333">
        <f>(M18*$P18)*12</f>
        <v>949376.2387247507</v>
      </c>
      <c r="S18" s="4" t="s">
        <v>179</v>
      </c>
      <c r="U18" s="333">
        <f>M18*T18*12</f>
        <v>0</v>
      </c>
      <c r="W18" s="333">
        <f>M18*V18*12</f>
        <v>0</v>
      </c>
      <c r="X18" s="347">
        <f t="shared" si="1"/>
        <v>0</v>
      </c>
    </row>
    <row r="19" spans="1:25">
      <c r="A19" t="s">
        <v>38</v>
      </c>
      <c r="B19" s="6">
        <f>'Rate Class Energy Model'!I3</f>
        <v>64490146.640000001</v>
      </c>
      <c r="C19" s="6">
        <f>'Rate Class Energy Model'!I4</f>
        <v>63555664.079999998</v>
      </c>
      <c r="D19" s="6">
        <f>'Rate Class Energy Model'!I5</f>
        <v>63059837.18</v>
      </c>
      <c r="E19" s="6">
        <f>'Rate Class Energy Model'!I6</f>
        <v>62117168.049999997</v>
      </c>
      <c r="F19" s="6">
        <f>'Rate Class Energy Model'!I7</f>
        <v>64384300</v>
      </c>
      <c r="G19" s="6">
        <f>'Rate Class Energy Model'!I8</f>
        <v>62985946</v>
      </c>
      <c r="H19" s="6">
        <f>'Rate Class Energy Model'!I9</f>
        <v>58159693.82</v>
      </c>
      <c r="I19" s="6">
        <f>'Rate Class Energy Model'!I10</f>
        <v>57918967.609999999</v>
      </c>
      <c r="J19" s="6">
        <f>'Rate Class Energy Model'!I11</f>
        <v>61132366.780000001</v>
      </c>
      <c r="K19" s="6">
        <f>'Rate Class Energy Model'!I12</f>
        <v>61400428.430000007</v>
      </c>
      <c r="L19" s="6">
        <f>'Rate Class Energy Model'!I30</f>
        <v>62318208.529231258</v>
      </c>
      <c r="M19" s="6">
        <f>'Rate Class Energy Model'!I31</f>
        <v>62403842.382711872</v>
      </c>
      <c r="N19" s="36"/>
      <c r="O19" s="127" t="s">
        <v>181</v>
      </c>
      <c r="P19" s="338">
        <v>1.8200000000000001E-2</v>
      </c>
      <c r="Q19" s="335">
        <f>L19*$P19</f>
        <v>1134191.395232009</v>
      </c>
      <c r="R19" s="335">
        <f>M19*$P19</f>
        <v>1135749.9313653561</v>
      </c>
      <c r="S19" s="127" t="s">
        <v>181</v>
      </c>
      <c r="T19" s="338"/>
      <c r="U19" s="335">
        <f>M19*T19</f>
        <v>0</v>
      </c>
      <c r="V19" s="338"/>
      <c r="W19" s="335">
        <f>M19*V19</f>
        <v>0</v>
      </c>
      <c r="X19" s="347">
        <f t="shared" si="1"/>
        <v>0</v>
      </c>
    </row>
    <row r="20" spans="1:25" ht="13">
      <c r="B20" s="6"/>
      <c r="C20" s="1"/>
      <c r="G20" s="36"/>
      <c r="I20" s="36"/>
      <c r="J20" s="36"/>
      <c r="K20" s="36"/>
      <c r="L20" s="36"/>
      <c r="M20" s="36"/>
      <c r="N20" s="36"/>
      <c r="P20" s="339" t="s">
        <v>8</v>
      </c>
      <c r="Q20" s="340">
        <f>SUM(Q18:Q19)</f>
        <v>2078906.7936971723</v>
      </c>
      <c r="R20" s="340">
        <f>SUM(R18:R19)</f>
        <v>2085126.1700901068</v>
      </c>
      <c r="U20" s="340">
        <f>SUM(U18:U19)</f>
        <v>0</v>
      </c>
      <c r="W20" s="340">
        <f>SUM(W18:W19)</f>
        <v>0</v>
      </c>
      <c r="X20" s="347">
        <f t="shared" si="1"/>
        <v>0</v>
      </c>
    </row>
    <row r="21" spans="1:25" ht="13">
      <c r="A21" s="27" t="str">
        <f>'Rate Class Energy Model'!J2</f>
        <v>General Service &gt; 50 to 4999 kW</v>
      </c>
      <c r="B21" s="6"/>
      <c r="C21" s="1"/>
      <c r="D21" s="1"/>
      <c r="E21" s="1"/>
      <c r="F21" s="1"/>
      <c r="N21" s="36"/>
      <c r="O21" s="27" t="str">
        <f>A21</f>
        <v>General Service &gt; 50 to 4999 kW</v>
      </c>
      <c r="Q21" s="333"/>
      <c r="R21" s="333"/>
      <c r="U21" s="333"/>
      <c r="W21" s="333"/>
      <c r="X21" s="347">
        <f t="shared" si="1"/>
        <v>0</v>
      </c>
    </row>
    <row r="22" spans="1:25">
      <c r="A22" t="s">
        <v>37</v>
      </c>
      <c r="B22" s="6">
        <f>'Rate Class Customer Model'!D11</f>
        <v>222</v>
      </c>
      <c r="C22" s="6">
        <f>'Rate Class Customer Model'!D12</f>
        <v>218</v>
      </c>
      <c r="D22" s="6">
        <f>'Rate Class Customer Model'!D13</f>
        <v>216.75</v>
      </c>
      <c r="E22" s="6">
        <f>'Rate Class Customer Model'!D14</f>
        <v>219.16666666666666</v>
      </c>
      <c r="F22" s="6">
        <f>'Rate Class Customer Model'!D15</f>
        <v>217.33333333333334</v>
      </c>
      <c r="G22" s="6">
        <f>'Rate Class Customer Model'!D16</f>
        <v>220</v>
      </c>
      <c r="H22" s="6">
        <f>'Rate Class Customer Model'!D17</f>
        <v>221</v>
      </c>
      <c r="I22" s="6">
        <f>'Rate Class Customer Model'!D18</f>
        <v>215</v>
      </c>
      <c r="J22" s="6">
        <f>'Rate Class Customer Model'!D19</f>
        <v>209</v>
      </c>
      <c r="K22" s="6">
        <f>'Rate Class Customer Model'!D20</f>
        <v>209.5</v>
      </c>
      <c r="L22" s="6">
        <f>'Rate Class Customer Model'!D21</f>
        <v>208.15530208701074</v>
      </c>
      <c r="M22" s="6">
        <f>'Rate Class Customer Model'!D22</f>
        <v>206.81923525983152</v>
      </c>
      <c r="N22" s="36">
        <f>M22+M46</f>
        <v>208.81923525983152</v>
      </c>
      <c r="O22" s="4" t="s">
        <v>179</v>
      </c>
      <c r="P22">
        <v>273.56</v>
      </c>
      <c r="Q22" s="333">
        <f>(L22*$P22)*12</f>
        <v>683315.57326707197</v>
      </c>
      <c r="R22" s="333">
        <f>(M22*$P22)*12</f>
        <v>678929.63997215405</v>
      </c>
      <c r="S22" s="4" t="s">
        <v>179</v>
      </c>
      <c r="U22" s="333">
        <f>M22*T22*12</f>
        <v>0</v>
      </c>
      <c r="W22" s="333">
        <f>M22*V22*12</f>
        <v>0</v>
      </c>
      <c r="X22" s="347">
        <f t="shared" si="1"/>
        <v>0</v>
      </c>
      <c r="Y22" s="371" t="s">
        <v>189</v>
      </c>
    </row>
    <row r="23" spans="1:25">
      <c r="A23" t="s">
        <v>38</v>
      </c>
      <c r="B23" s="6">
        <f>'Rate Class Energy Model'!J3</f>
        <v>364107049.56</v>
      </c>
      <c r="C23" s="6">
        <f>'Rate Class Energy Model'!J4</f>
        <v>369534512.30000001</v>
      </c>
      <c r="D23" s="6">
        <f>'Rate Class Energy Model'!J5</f>
        <v>373231714.50999999</v>
      </c>
      <c r="E23" s="6">
        <f>'Rate Class Energy Model'!J6</f>
        <v>365627458.39999998</v>
      </c>
      <c r="F23" s="6">
        <f>'Rate Class Energy Model'!J7</f>
        <v>368587747</v>
      </c>
      <c r="G23" s="6">
        <f>'Rate Class Energy Model'!J8</f>
        <v>370357504.13815492</v>
      </c>
      <c r="H23" s="6">
        <f>'Rate Class Energy Model'!J9</f>
        <v>341875528.4566642</v>
      </c>
      <c r="I23" s="6">
        <f>'Rate Class Energy Model'!J10</f>
        <v>351758214.6922555</v>
      </c>
      <c r="J23" s="6">
        <f>'Rate Class Energy Model'!J11</f>
        <v>363572114.77421147</v>
      </c>
      <c r="K23" s="6">
        <f>'Rate Class Energy Model'!J12</f>
        <v>357652061.08242637</v>
      </c>
      <c r="L23" s="6">
        <f>'Rate Class Energy Model'!J30</f>
        <v>356748692.57918829</v>
      </c>
      <c r="M23" s="6">
        <f>'Rate Class Energy Model'!J31</f>
        <v>353962258.00566733</v>
      </c>
      <c r="N23" s="36">
        <f t="shared" ref="N23:N24" si="2">M23+M47</f>
        <v>357047088.9573862</v>
      </c>
      <c r="O23" s="126" t="s">
        <v>188</v>
      </c>
      <c r="P23">
        <v>2.9533</v>
      </c>
      <c r="Q23" s="349">
        <f>L24*$P23</f>
        <v>2621302.2565563745</v>
      </c>
      <c r="R23" s="349">
        <f>M24*$P23</f>
        <v>2600828.2159018433</v>
      </c>
      <c r="S23" s="126" t="s">
        <v>182</v>
      </c>
      <c r="U23" s="349">
        <f>M24*T23</f>
        <v>0</v>
      </c>
      <c r="W23" s="349">
        <f>M24*V23</f>
        <v>0</v>
      </c>
      <c r="X23" s="347">
        <f t="shared" si="1"/>
        <v>0</v>
      </c>
      <c r="Y23" s="336"/>
    </row>
    <row r="24" spans="1:25">
      <c r="A24" t="s">
        <v>39</v>
      </c>
      <c r="B24" s="6">
        <f>'Rate Class Load Model'!B2</f>
        <v>934817</v>
      </c>
      <c r="C24" s="6">
        <f>'Rate Class Load Model'!B3</f>
        <v>946402.53</v>
      </c>
      <c r="D24" s="6">
        <f>'Rate Class Load Model'!B4</f>
        <v>911297.84000000008</v>
      </c>
      <c r="E24" s="6">
        <f>'Rate Class Load Model'!B5</f>
        <v>894837.21000000008</v>
      </c>
      <c r="F24" s="6">
        <f>'Rate Class Load Model'!B6</f>
        <v>912782</v>
      </c>
      <c r="G24" s="6">
        <f>'Rate Class Load Model'!B7</f>
        <v>918770</v>
      </c>
      <c r="H24" s="6">
        <f>'Rate Class Load Model'!B8</f>
        <v>866278.25</v>
      </c>
      <c r="I24" s="6">
        <f>'Rate Class Load Model'!B9</f>
        <v>878372.38</v>
      </c>
      <c r="J24" s="6">
        <f>'Rate Class Load Model'!B10</f>
        <v>881049.4</v>
      </c>
      <c r="K24" s="6">
        <f>'Rate Class Load Model'!B11</f>
        <v>876527.05999999994</v>
      </c>
      <c r="L24" s="6">
        <f>'Rate Class Load Model'!B12</f>
        <v>887584.14538190304</v>
      </c>
      <c r="M24" s="6">
        <f>'Rate Class Load Model'!B13</f>
        <v>880651.54772689636</v>
      </c>
      <c r="N24" s="36">
        <f t="shared" si="2"/>
        <v>898001.21484724968</v>
      </c>
      <c r="O24" s="127" t="s">
        <v>190</v>
      </c>
      <c r="P24" s="338"/>
      <c r="Q24" s="335">
        <f>Q23-$Y$23</f>
        <v>2621302.2565563745</v>
      </c>
      <c r="R24" s="335">
        <f>R23-$Y$23</f>
        <v>2600828.2159018433</v>
      </c>
      <c r="S24" s="127"/>
      <c r="T24" s="338"/>
      <c r="U24" s="335">
        <f>U23-$Y$23</f>
        <v>0</v>
      </c>
      <c r="V24" s="338"/>
      <c r="W24" s="335">
        <f>W23-$Y$23</f>
        <v>0</v>
      </c>
      <c r="X24" s="347">
        <f t="shared" si="1"/>
        <v>0</v>
      </c>
    </row>
    <row r="25" spans="1:25" ht="13">
      <c r="B25" s="6"/>
      <c r="C25" s="6"/>
      <c r="D25" s="6"/>
      <c r="E25" s="6"/>
      <c r="F25" s="6"/>
      <c r="G25" s="6"/>
      <c r="H25" s="6"/>
      <c r="I25" s="6"/>
      <c r="K25" s="6"/>
      <c r="L25" s="6"/>
      <c r="M25" s="6"/>
      <c r="N25" s="36"/>
      <c r="P25" s="339" t="s">
        <v>8</v>
      </c>
      <c r="Q25" s="340">
        <f>Q22+Q24</f>
        <v>3304617.8298234465</v>
      </c>
      <c r="R25" s="340">
        <f>R22+R24</f>
        <v>3279757.8558739973</v>
      </c>
      <c r="U25" s="340">
        <f>U22+U24</f>
        <v>0</v>
      </c>
      <c r="W25" s="340">
        <f>W22+W24</f>
        <v>0</v>
      </c>
      <c r="X25" s="347">
        <f t="shared" si="1"/>
        <v>0</v>
      </c>
    </row>
    <row r="26" spans="1:25" ht="13">
      <c r="A26" s="27" t="str">
        <f>'Rate Class Energy Model'!K2</f>
        <v>Sentinel Lighting</v>
      </c>
      <c r="E26" s="1"/>
      <c r="F26" s="1"/>
      <c r="H26" s="1"/>
      <c r="K26" s="6"/>
      <c r="N26" s="36"/>
      <c r="O26" s="27" t="str">
        <f>A26</f>
        <v>Sentinel Lighting</v>
      </c>
      <c r="Q26" s="333"/>
      <c r="R26" s="333"/>
      <c r="U26" s="333"/>
      <c r="W26" s="333"/>
      <c r="X26" s="347">
        <f t="shared" si="1"/>
        <v>0</v>
      </c>
    </row>
    <row r="27" spans="1:25">
      <c r="A27" t="s">
        <v>40</v>
      </c>
      <c r="B27" s="6">
        <f>'Rate Class Customer Model'!E11</f>
        <v>46</v>
      </c>
      <c r="C27" s="6">
        <f>'Rate Class Customer Model'!E12</f>
        <v>43.583333333333336</v>
      </c>
      <c r="D27" s="6">
        <f>'Rate Class Customer Model'!E13</f>
        <v>43.5</v>
      </c>
      <c r="E27" s="6">
        <f>'Rate Class Customer Model'!E14</f>
        <v>42.5</v>
      </c>
      <c r="F27" s="6">
        <f>'Rate Class Customer Model'!E15</f>
        <v>41</v>
      </c>
      <c r="G27" s="6">
        <f>'Rate Class Customer Model'!E16</f>
        <v>37.833333333333336</v>
      </c>
      <c r="H27" s="6">
        <f>'Rate Class Customer Model'!E17</f>
        <v>36.583333333333336</v>
      </c>
      <c r="I27" s="6">
        <f>'Rate Class Customer Model'!E18</f>
        <v>36</v>
      </c>
      <c r="J27" s="6">
        <f>'Rate Class Customer Model'!E19</f>
        <v>35.583333333333336</v>
      </c>
      <c r="K27" s="6">
        <f>'Rate Class Customer Model'!E20</f>
        <v>36</v>
      </c>
      <c r="L27" s="6">
        <f>'Rate Class Customer Model'!E21</f>
        <v>35.032741995660828</v>
      </c>
      <c r="M27" s="6">
        <f>'Rate Class Customer Model'!E22</f>
        <v>34.091472548181606</v>
      </c>
      <c r="N27" s="36"/>
      <c r="O27" s="4" t="s">
        <v>179</v>
      </c>
      <c r="P27">
        <v>2.68</v>
      </c>
      <c r="Q27" s="333">
        <f>(L27*$P27)*12</f>
        <v>1126.6529825804523</v>
      </c>
      <c r="R27" s="333">
        <f>(M27*$P27)*12</f>
        <v>1096.3817571495206</v>
      </c>
      <c r="S27" s="4" t="s">
        <v>179</v>
      </c>
      <c r="U27" s="333">
        <f>M27*T27*12</f>
        <v>0</v>
      </c>
      <c r="W27" s="333">
        <f>M27*V27*12</f>
        <v>0</v>
      </c>
      <c r="X27" s="347">
        <f t="shared" si="1"/>
        <v>0</v>
      </c>
    </row>
    <row r="28" spans="1:25">
      <c r="A28" t="s">
        <v>38</v>
      </c>
      <c r="B28" s="6">
        <f>'Rate Class Energy Model'!K3</f>
        <v>132993.29</v>
      </c>
      <c r="C28" s="6">
        <f>'Rate Class Energy Model'!K4</f>
        <v>130859.43</v>
      </c>
      <c r="D28" s="6">
        <f>'Rate Class Energy Model'!K5</f>
        <v>132437.74</v>
      </c>
      <c r="E28" s="6">
        <f>'Rate Class Energy Model'!K6</f>
        <v>129471.93</v>
      </c>
      <c r="F28" s="6">
        <f>'Rate Class Energy Model'!K7</f>
        <v>110217</v>
      </c>
      <c r="G28" s="6">
        <f>'Rate Class Energy Model'!K8</f>
        <v>97846</v>
      </c>
      <c r="H28" s="6">
        <f>'Rate Class Energy Model'!K9</f>
        <v>95110.12</v>
      </c>
      <c r="I28" s="6">
        <f>'Rate Class Energy Model'!K10</f>
        <v>95778.38</v>
      </c>
      <c r="J28" s="6">
        <f>'Rate Class Energy Model'!K11</f>
        <v>99494.48</v>
      </c>
      <c r="K28" s="6">
        <f>'Rate Class Energy Model'!K12</f>
        <v>100503.81</v>
      </c>
      <c r="L28" s="6">
        <f>'Rate Class Energy Model'!K30</f>
        <v>97803.445703081015</v>
      </c>
      <c r="M28" s="6">
        <f>'Rate Class Energy Model'!K31</f>
        <v>95175.635544518329</v>
      </c>
      <c r="N28" s="36"/>
      <c r="O28" s="127" t="s">
        <v>182</v>
      </c>
      <c r="P28" s="338">
        <v>14.2531</v>
      </c>
      <c r="Q28" s="335">
        <f>L29*$P28</f>
        <v>3873.2178097587171</v>
      </c>
      <c r="R28" s="335">
        <f>M29*$P28</f>
        <v>3769.1511172854352</v>
      </c>
      <c r="S28" s="127" t="s">
        <v>182</v>
      </c>
      <c r="T28" s="338"/>
      <c r="U28" s="335">
        <f>M29*T28</f>
        <v>0</v>
      </c>
      <c r="V28" s="338"/>
      <c r="W28" s="335">
        <f>M29*V28</f>
        <v>0</v>
      </c>
      <c r="X28" s="347">
        <f t="shared" si="1"/>
        <v>0</v>
      </c>
    </row>
    <row r="29" spans="1:25" ht="13">
      <c r="A29" t="s">
        <v>39</v>
      </c>
      <c r="B29" s="6">
        <f>'Rate Class Load Model'!C2</f>
        <v>369</v>
      </c>
      <c r="C29" s="6">
        <f>'Rate Class Load Model'!C3</f>
        <v>363.5</v>
      </c>
      <c r="D29" s="6">
        <f>'Rate Class Load Model'!C4</f>
        <v>367.99</v>
      </c>
      <c r="E29" s="6">
        <f>'Rate Class Load Model'!C5</f>
        <v>360</v>
      </c>
      <c r="F29" s="6">
        <f>'Rate Class Load Model'!C6</f>
        <v>306</v>
      </c>
      <c r="G29" s="6">
        <f>'Rate Class Load Model'!C7</f>
        <v>272</v>
      </c>
      <c r="H29" s="6">
        <f>'Rate Class Load Model'!C8</f>
        <v>264.19</v>
      </c>
      <c r="I29" s="6">
        <f>'Rate Class Load Model'!C9</f>
        <v>266.64</v>
      </c>
      <c r="J29" s="6">
        <f>'Rate Class Load Model'!C10</f>
        <v>276.37</v>
      </c>
      <c r="K29" s="6">
        <f>'Rate Class Load Model'!C11</f>
        <v>279.17725000000002</v>
      </c>
      <c r="L29" s="6">
        <f>'Rate Class Load Model'!C12</f>
        <v>271.74564198375913</v>
      </c>
      <c r="M29" s="6">
        <f>'Rate Class Load Model'!C13</f>
        <v>264.44430455728474</v>
      </c>
      <c r="N29" s="36"/>
      <c r="P29" s="339" t="s">
        <v>8</v>
      </c>
      <c r="Q29" s="340">
        <f>SUM(Q27:Q28)</f>
        <v>4999.8707923391694</v>
      </c>
      <c r="R29" s="340">
        <f>SUM(R27:R28)</f>
        <v>4865.5328744349554</v>
      </c>
      <c r="U29" s="340">
        <f>SUM(U27:U28)</f>
        <v>0</v>
      </c>
      <c r="W29" s="340">
        <f>SUM(W27:W28)</f>
        <v>0</v>
      </c>
      <c r="X29" s="347">
        <f t="shared" si="1"/>
        <v>0</v>
      </c>
    </row>
    <row r="30" spans="1:25">
      <c r="H30" s="6"/>
      <c r="I30" s="6"/>
      <c r="K30" s="6"/>
      <c r="L30" s="6"/>
      <c r="M30" s="6"/>
      <c r="Q30" s="333"/>
      <c r="R30" s="333"/>
      <c r="U30" s="333"/>
      <c r="W30" s="333"/>
      <c r="X30" s="347">
        <f t="shared" si="1"/>
        <v>0</v>
      </c>
    </row>
    <row r="31" spans="1:25" ht="13">
      <c r="A31" s="27" t="str">
        <f>'Rate Class Energy Model'!L2</f>
        <v xml:space="preserve">Street Lighting </v>
      </c>
      <c r="E31" s="1"/>
      <c r="G31" s="1"/>
      <c r="K31" s="18"/>
      <c r="O31" s="27" t="str">
        <f>A31</f>
        <v xml:space="preserve">Street Lighting </v>
      </c>
      <c r="Q31" s="333"/>
      <c r="R31" s="333"/>
      <c r="U31" s="333"/>
      <c r="W31" s="333"/>
      <c r="X31" s="347">
        <f t="shared" si="1"/>
        <v>0</v>
      </c>
    </row>
    <row r="32" spans="1:25">
      <c r="A32" t="s">
        <v>40</v>
      </c>
      <c r="B32" s="6">
        <f>'Rate Class Customer Model'!F11</f>
        <v>6534.166666666667</v>
      </c>
      <c r="C32" s="6">
        <f>'Rate Class Customer Model'!F12</f>
        <v>6557.5</v>
      </c>
      <c r="D32" s="6">
        <f>'Rate Class Customer Model'!F13</f>
        <v>6567.5</v>
      </c>
      <c r="E32" s="6">
        <f>'Rate Class Customer Model'!F14</f>
        <v>6581.666666666667</v>
      </c>
      <c r="F32" s="6">
        <f>'Rate Class Customer Model'!F15</f>
        <v>6579</v>
      </c>
      <c r="G32" s="6">
        <f>'Rate Class Customer Model'!F16</f>
        <v>6560.333333333333</v>
      </c>
      <c r="H32" s="6">
        <f>'Rate Class Customer Model'!F17</f>
        <v>6479.25</v>
      </c>
      <c r="I32" s="6">
        <f>'Rate Class Customer Model'!F18</f>
        <v>6389.833333333333</v>
      </c>
      <c r="J32" s="6">
        <f>'Rate Class Customer Model'!F19</f>
        <v>6375.666666666667</v>
      </c>
      <c r="K32" s="6">
        <f>'Rate Class Customer Model'!F20</f>
        <v>6399.5</v>
      </c>
      <c r="L32" s="6">
        <f>'Rate Class Customer Model'!F21</f>
        <v>6399.5</v>
      </c>
      <c r="M32" s="6">
        <f>'Rate Class Customer Model'!F22</f>
        <v>6399.5</v>
      </c>
      <c r="O32" s="4" t="s">
        <v>179</v>
      </c>
      <c r="P32">
        <v>1.33</v>
      </c>
      <c r="Q32" s="333">
        <f>(L32*$P32)*12</f>
        <v>102136.02000000002</v>
      </c>
      <c r="R32" s="333">
        <f>(M32*$P32)*12</f>
        <v>102136.02000000002</v>
      </c>
      <c r="S32" s="4" t="s">
        <v>179</v>
      </c>
      <c r="U32" s="333">
        <f>M32*T32*12</f>
        <v>0</v>
      </c>
      <c r="W32" s="333">
        <f>M32*V32*12</f>
        <v>0</v>
      </c>
      <c r="X32" s="347">
        <f t="shared" si="1"/>
        <v>0</v>
      </c>
    </row>
    <row r="33" spans="1:24">
      <c r="A33" t="s">
        <v>38</v>
      </c>
      <c r="B33" s="6">
        <f>'Rate Class Energy Model'!L3</f>
        <v>4375775.9000000004</v>
      </c>
      <c r="C33" s="6">
        <f>'Rate Class Energy Model'!L4</f>
        <v>4307270.96</v>
      </c>
      <c r="D33" s="6">
        <f>'Rate Class Energy Model'!L5</f>
        <v>2722097.28</v>
      </c>
      <c r="E33" s="6">
        <f>'Rate Class Energy Model'!L6</f>
        <v>2622813.08</v>
      </c>
      <c r="F33" s="6">
        <f>'Rate Class Energy Model'!L7</f>
        <v>2481816</v>
      </c>
      <c r="G33" s="6">
        <f>'Rate Class Energy Model'!L8</f>
        <v>2482833</v>
      </c>
      <c r="H33" s="6">
        <f>'Rate Class Energy Model'!L9</f>
        <v>2394908.37</v>
      </c>
      <c r="I33" s="6">
        <f>'Rate Class Energy Model'!L10</f>
        <v>2328792.4900000002</v>
      </c>
      <c r="J33" s="6">
        <f>'Rate Class Energy Model'!L11</f>
        <v>2546051.4900000002</v>
      </c>
      <c r="K33" s="6">
        <f>'Rate Class Energy Model'!L12</f>
        <v>2364162.0488560204</v>
      </c>
      <c r="L33" s="6">
        <f>'Rate Class Energy Model'!L30</f>
        <v>2364162.0488560204</v>
      </c>
      <c r="M33" s="6">
        <f>'Rate Class Energy Model'!L31</f>
        <v>2364162.0488560204</v>
      </c>
      <c r="O33" s="127" t="s">
        <v>182</v>
      </c>
      <c r="P33" s="338">
        <v>3.9839000000000002</v>
      </c>
      <c r="Q33" s="335">
        <f>L34*$P33</f>
        <v>23946.400794878646</v>
      </c>
      <c r="R33" s="335">
        <f>M34*$P33</f>
        <v>23946.400794878646</v>
      </c>
      <c r="S33" s="127" t="s">
        <v>182</v>
      </c>
      <c r="T33" s="338"/>
      <c r="U33" s="335">
        <f>M34*T33</f>
        <v>0</v>
      </c>
      <c r="V33" s="338"/>
      <c r="W33" s="335">
        <f>M34*V33</f>
        <v>0</v>
      </c>
      <c r="X33" s="347">
        <f t="shared" si="1"/>
        <v>0</v>
      </c>
    </row>
    <row r="34" spans="1:24" ht="13">
      <c r="A34" t="s">
        <v>39</v>
      </c>
      <c r="B34" s="6">
        <f>'Rate Class Load Model'!D2</f>
        <v>11116</v>
      </c>
      <c r="C34" s="6">
        <f>'Rate Class Load Model'!D3</f>
        <v>11102.61</v>
      </c>
      <c r="D34" s="6">
        <f>'Rate Class Load Model'!D4</f>
        <v>7005.69</v>
      </c>
      <c r="E34" s="6">
        <f>'Rate Class Load Model'!D5</f>
        <v>6204.95</v>
      </c>
      <c r="F34" s="6">
        <f>'Rate Class Load Model'!D6</f>
        <v>6104</v>
      </c>
      <c r="G34" s="6">
        <f>'Rate Class Load Model'!D7</f>
        <v>6667</v>
      </c>
      <c r="H34" s="6">
        <f>'Rate Class Load Model'!D8</f>
        <v>6381.3</v>
      </c>
      <c r="I34" s="6">
        <f>'Rate Class Load Model'!D9</f>
        <v>6225.79</v>
      </c>
      <c r="J34" s="6">
        <f>'Rate Class Load Model'!D10</f>
        <v>6244.71</v>
      </c>
      <c r="K34" s="6">
        <f>'Rate Class Load Model'!D11</f>
        <v>5749.3499999999995</v>
      </c>
      <c r="L34" s="6">
        <f>'Rate Class Load Model'!D12</f>
        <v>6010.7936431332728</v>
      </c>
      <c r="M34" s="6">
        <f>'Rate Class Load Model'!D13</f>
        <v>6010.7936431332728</v>
      </c>
      <c r="P34" s="339" t="s">
        <v>8</v>
      </c>
      <c r="Q34" s="340">
        <f>SUM(Q32:Q33)</f>
        <v>126082.42079487866</v>
      </c>
      <c r="R34" s="340">
        <f>SUM(R32:R33)</f>
        <v>126082.42079487866</v>
      </c>
      <c r="U34" s="340">
        <f>SUM(U32:U33)</f>
        <v>0</v>
      </c>
      <c r="W34" s="340">
        <f>SUM(W32:W33)</f>
        <v>0</v>
      </c>
      <c r="X34" s="347">
        <f t="shared" si="1"/>
        <v>0</v>
      </c>
    </row>
    <row r="35" spans="1:24">
      <c r="Q35" s="333"/>
      <c r="R35" s="333"/>
      <c r="U35" s="333"/>
      <c r="W35" s="333"/>
      <c r="X35" s="347">
        <f t="shared" si="1"/>
        <v>0</v>
      </c>
    </row>
    <row r="36" spans="1:24" ht="13">
      <c r="A36" s="27" t="str">
        <f>'Rate Class Energy Model'!M2</f>
        <v>Unmetered Scattered Load</v>
      </c>
      <c r="E36" s="1"/>
      <c r="F36" s="1"/>
      <c r="G36" s="1"/>
      <c r="H36" s="1"/>
      <c r="O36" s="27" t="str">
        <f>A36</f>
        <v>Unmetered Scattered Load</v>
      </c>
      <c r="Q36" s="333"/>
      <c r="R36" s="333"/>
      <c r="U36" s="333"/>
      <c r="W36" s="333"/>
      <c r="X36" s="347">
        <f t="shared" si="1"/>
        <v>0</v>
      </c>
    </row>
    <row r="37" spans="1:24">
      <c r="A37" t="s">
        <v>40</v>
      </c>
      <c r="B37" s="6">
        <f>'Rate Class Customer Model'!G11</f>
        <v>229.58333333333334</v>
      </c>
      <c r="C37" s="6">
        <f>'Rate Class Customer Model'!G12</f>
        <v>228.5</v>
      </c>
      <c r="D37" s="6">
        <f>'Rate Class Customer Model'!G13</f>
        <v>227.58333333333334</v>
      </c>
      <c r="E37" s="6">
        <f>'Rate Class Customer Model'!G14</f>
        <v>229.75</v>
      </c>
      <c r="F37" s="6">
        <f>'Rate Class Customer Model'!G15</f>
        <v>229.5</v>
      </c>
      <c r="G37" s="6">
        <f>'Rate Class Customer Model'!G16</f>
        <v>228.58333333333334</v>
      </c>
      <c r="H37" s="6">
        <f>'Rate Class Customer Model'!G17</f>
        <v>229</v>
      </c>
      <c r="I37" s="6">
        <f>'Rate Class Customer Model'!G18</f>
        <v>338</v>
      </c>
      <c r="J37" s="6">
        <f>'Rate Class Customer Model'!G19</f>
        <v>432.75</v>
      </c>
      <c r="K37" s="6">
        <f>'Rate Class Customer Model'!G20</f>
        <v>434.58333333333331</v>
      </c>
      <c r="L37" s="6">
        <f>'Rate Class Customer Model'!G21</f>
        <v>434.6878604212622</v>
      </c>
      <c r="M37" s="6">
        <f>'Rate Class Customer Model'!G22</f>
        <v>434.79241265031197</v>
      </c>
      <c r="O37" s="4" t="s">
        <v>179</v>
      </c>
      <c r="P37">
        <v>9.67</v>
      </c>
      <c r="Q37" s="333">
        <f>(L37*$P37)*12</f>
        <v>50441.179323283272</v>
      </c>
      <c r="R37" s="333">
        <f>(M37*$P37)*12</f>
        <v>50453.311563942196</v>
      </c>
      <c r="S37" s="4" t="s">
        <v>179</v>
      </c>
      <c r="U37" s="333">
        <f>M37*T37*12</f>
        <v>0</v>
      </c>
      <c r="W37" s="333">
        <f>M37*V37*12</f>
        <v>0</v>
      </c>
      <c r="X37" s="347">
        <f t="shared" si="1"/>
        <v>0</v>
      </c>
    </row>
    <row r="38" spans="1:24">
      <c r="A38" t="s">
        <v>38</v>
      </c>
      <c r="B38" s="6">
        <f>'Rate Class Energy Model'!M3</f>
        <v>663456.44999999995</v>
      </c>
      <c r="C38" s="6">
        <f>'Rate Class Energy Model'!M4</f>
        <v>663213.03</v>
      </c>
      <c r="D38" s="6">
        <f>'Rate Class Energy Model'!M5</f>
        <v>665566.46</v>
      </c>
      <c r="E38" s="6">
        <f>'Rate Class Energy Model'!M6</f>
        <v>659309.14</v>
      </c>
      <c r="F38" s="6">
        <f>'Rate Class Energy Model'!M7</f>
        <v>643588</v>
      </c>
      <c r="G38" s="6">
        <f>'Rate Class Energy Model'!M8</f>
        <v>648488</v>
      </c>
      <c r="H38" s="6">
        <f>'Rate Class Energy Model'!M9</f>
        <v>671397.98</v>
      </c>
      <c r="I38" s="6">
        <f>'Rate Class Energy Model'!M10</f>
        <v>728876.85999999987</v>
      </c>
      <c r="J38" s="6">
        <f>'Rate Class Energy Model'!M11</f>
        <v>702388.04</v>
      </c>
      <c r="K38" s="6">
        <f>'Rate Class Energy Model'!M12</f>
        <v>702928.12</v>
      </c>
      <c r="L38" s="6">
        <f>'Rate Class Energy Model'!M30</f>
        <v>703097.1900580792</v>
      </c>
      <c r="M38" s="6">
        <f>'Rate Class Energy Model'!M31</f>
        <v>703266.30078131857</v>
      </c>
      <c r="O38" s="127" t="s">
        <v>181</v>
      </c>
      <c r="P38" s="338">
        <v>0.01</v>
      </c>
      <c r="Q38" s="335">
        <f>L38*$P38</f>
        <v>7030.971900580792</v>
      </c>
      <c r="R38" s="335">
        <f>M38*$P38</f>
        <v>7032.6630078131857</v>
      </c>
      <c r="S38" s="127" t="s">
        <v>181</v>
      </c>
      <c r="T38" s="338"/>
      <c r="U38" s="335">
        <f>M38*T38</f>
        <v>0</v>
      </c>
      <c r="V38" s="338"/>
      <c r="W38" s="335">
        <f>M38*V38</f>
        <v>0</v>
      </c>
      <c r="X38" s="347">
        <f t="shared" si="1"/>
        <v>0</v>
      </c>
    </row>
    <row r="39" spans="1:24" ht="13">
      <c r="P39" s="339" t="s">
        <v>8</v>
      </c>
      <c r="Q39" s="340">
        <f>SUM(Q37:Q38)</f>
        <v>57472.151223864064</v>
      </c>
      <c r="R39" s="340">
        <f>SUM(R37:R38)</f>
        <v>57485.974571755381</v>
      </c>
      <c r="U39" s="340">
        <f>SUM(U37:U38)</f>
        <v>0</v>
      </c>
      <c r="W39" s="340">
        <f>SUM(W37:W38)</f>
        <v>0</v>
      </c>
      <c r="X39" s="347">
        <f t="shared" si="1"/>
        <v>0</v>
      </c>
    </row>
    <row r="40" spans="1:24" ht="13">
      <c r="A40" s="27" t="s">
        <v>231</v>
      </c>
      <c r="E40" s="1"/>
      <c r="G40" s="1"/>
      <c r="K40" s="18"/>
      <c r="O40" s="27" t="str">
        <f>A40</f>
        <v>Large Use</v>
      </c>
      <c r="Q40" s="333"/>
      <c r="R40" s="333"/>
      <c r="U40" s="333"/>
      <c r="W40" s="333"/>
      <c r="X40" s="347">
        <f t="shared" si="1"/>
        <v>0</v>
      </c>
    </row>
    <row r="41" spans="1:24">
      <c r="A41" s="43" t="s">
        <v>248</v>
      </c>
      <c r="B41" s="6">
        <f>'Rate Class Customer Model'!H11</f>
        <v>1</v>
      </c>
      <c r="C41" s="6">
        <f>'Rate Class Customer Model'!H12</f>
        <v>1</v>
      </c>
      <c r="D41" s="6">
        <f>'Rate Class Customer Model'!H13</f>
        <v>1</v>
      </c>
      <c r="E41" s="6">
        <f>'Rate Class Customer Model'!H14</f>
        <v>1</v>
      </c>
      <c r="F41" s="6">
        <f>'Rate Class Customer Model'!H15</f>
        <v>1</v>
      </c>
      <c r="G41" s="6">
        <f>'Rate Class Customer Model'!H16</f>
        <v>1</v>
      </c>
      <c r="H41" s="6">
        <f>'Rate Class Customer Model'!H17</f>
        <v>1</v>
      </c>
      <c r="I41" s="6">
        <f>'Rate Class Customer Model'!H18</f>
        <v>1</v>
      </c>
      <c r="J41" s="6">
        <f>'Rate Class Customer Model'!H19</f>
        <v>1</v>
      </c>
      <c r="K41" s="6">
        <f>'Rate Class Customer Model'!H20</f>
        <v>1</v>
      </c>
      <c r="L41" s="6">
        <f>'Rate Class Customer Model'!H21</f>
        <v>1</v>
      </c>
      <c r="M41" s="6">
        <f>'Rate Class Customer Model'!H22</f>
        <v>1</v>
      </c>
      <c r="N41" s="36"/>
      <c r="O41" s="4" t="s">
        <v>179</v>
      </c>
      <c r="P41">
        <v>13084.05</v>
      </c>
      <c r="Q41" s="333">
        <f>(L41*$P41)*12</f>
        <v>157008.59999999998</v>
      </c>
      <c r="R41" s="333">
        <f>(M41*$P41)*12</f>
        <v>157008.59999999998</v>
      </c>
      <c r="S41" s="4" t="s">
        <v>179</v>
      </c>
      <c r="U41" s="333">
        <f>M41*T41*12</f>
        <v>0</v>
      </c>
      <c r="W41" s="333">
        <f>M41*V41*12</f>
        <v>0</v>
      </c>
      <c r="X41" s="347">
        <f t="shared" si="1"/>
        <v>0</v>
      </c>
    </row>
    <row r="42" spans="1:24">
      <c r="A42" t="s">
        <v>38</v>
      </c>
      <c r="B42" s="6">
        <f>'Rate Class Energy Model'!N3</f>
        <v>23431958.809999999</v>
      </c>
      <c r="C42" s="6">
        <f>'Rate Class Energy Model'!N4</f>
        <v>24639647.649999999</v>
      </c>
      <c r="D42" s="6">
        <f>'Rate Class Energy Model'!N5</f>
        <v>25183381.620000001</v>
      </c>
      <c r="E42" s="6">
        <f>'Rate Class Energy Model'!N6</f>
        <v>24407204.23</v>
      </c>
      <c r="F42" s="6">
        <f>'Rate Class Energy Model'!N7</f>
        <v>26894138</v>
      </c>
      <c r="G42" s="6">
        <f>'Rate Class Energy Model'!N8</f>
        <v>27745078</v>
      </c>
      <c r="H42" s="6">
        <f>'Rate Class Energy Model'!N9</f>
        <v>27495993.800000001</v>
      </c>
      <c r="I42" s="6">
        <f>'Rate Class Energy Model'!N10</f>
        <v>28340498.600000001</v>
      </c>
      <c r="J42" s="6">
        <f>'Rate Class Energy Model'!N11</f>
        <v>29487368.699999999</v>
      </c>
      <c r="K42" s="6">
        <f>'Rate Class Energy Model'!N12</f>
        <v>29085391.09</v>
      </c>
      <c r="L42" s="6">
        <f>'Rate Class Energy Model'!N30</f>
        <v>29085391.09</v>
      </c>
      <c r="M42" s="6">
        <f>'Rate Class Energy Model'!N43</f>
        <v>24455086.393622831</v>
      </c>
      <c r="N42" s="36"/>
      <c r="O42" s="127" t="s">
        <v>182</v>
      </c>
      <c r="P42" s="338">
        <v>1.3613</v>
      </c>
      <c r="Q42" s="335">
        <f>L43*$P42</f>
        <v>59118.193856031554</v>
      </c>
      <c r="R42" s="335">
        <f>M43*$P42</f>
        <v>59118.193856031554</v>
      </c>
      <c r="S42" s="127" t="s">
        <v>182</v>
      </c>
      <c r="T42" s="338"/>
      <c r="U42" s="335">
        <f>M43*T42</f>
        <v>0</v>
      </c>
      <c r="V42" s="338"/>
      <c r="W42" s="335">
        <f>M43*V42</f>
        <v>0</v>
      </c>
      <c r="X42" s="347">
        <f t="shared" si="1"/>
        <v>0</v>
      </c>
    </row>
    <row r="43" spans="1:24" ht="13">
      <c r="A43" t="s">
        <v>39</v>
      </c>
      <c r="B43" s="6">
        <f>'Rate Class Load Model'!E2</f>
        <v>36390</v>
      </c>
      <c r="C43" s="6">
        <f>'Rate Class Load Model'!E3</f>
        <v>39140</v>
      </c>
      <c r="D43" s="6">
        <f>'Rate Class Load Model'!E4</f>
        <v>38847.800000000003</v>
      </c>
      <c r="E43" s="6">
        <f>'Rate Class Load Model'!E5</f>
        <v>36858.239999999998</v>
      </c>
      <c r="F43" s="6">
        <f>'Rate Class Load Model'!E6</f>
        <v>43546</v>
      </c>
      <c r="G43" s="6">
        <f>'Rate Class Load Model'!E7</f>
        <v>41926</v>
      </c>
      <c r="H43" s="6">
        <f>'Rate Class Load Model'!E8</f>
        <v>41219.25</v>
      </c>
      <c r="I43" s="6">
        <f>'Rate Class Load Model'!E9</f>
        <v>41848.720000000001</v>
      </c>
      <c r="J43" s="6">
        <f>'Rate Class Load Model'!E10</f>
        <v>44237.86</v>
      </c>
      <c r="K43" s="6">
        <f>'Rate Class Load Model'!E11</f>
        <v>43002</v>
      </c>
      <c r="L43" s="6">
        <f>'Rate Class Load Model'!E12</f>
        <v>43427.74836996368</v>
      </c>
      <c r="M43" s="6">
        <f>'Rate Class Load Model'!E13</f>
        <v>43427.74836996368</v>
      </c>
      <c r="N43" s="36"/>
      <c r="P43" s="126" t="s">
        <v>8</v>
      </c>
      <c r="Q43" s="340">
        <f>SUM(Q41:Q42)</f>
        <v>216126.79385603152</v>
      </c>
      <c r="R43" s="340">
        <f>SUM(R41:R42)</f>
        <v>216126.79385603152</v>
      </c>
      <c r="U43" s="340">
        <f>SUM(U41:U42)</f>
        <v>0</v>
      </c>
      <c r="W43" s="340">
        <f>SUM(W41:W42)</f>
        <v>0</v>
      </c>
      <c r="X43" s="347">
        <f t="shared" si="1"/>
        <v>0</v>
      </c>
    </row>
    <row r="44" spans="1:24" ht="13"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P44" s="126"/>
      <c r="Q44" s="340"/>
      <c r="R44" s="340"/>
      <c r="U44" s="340"/>
      <c r="W44" s="340"/>
      <c r="X44" s="347"/>
    </row>
    <row r="45" spans="1:24" ht="13">
      <c r="A45" s="27" t="s">
        <v>264</v>
      </c>
      <c r="E45" s="1"/>
      <c r="G45" s="1"/>
      <c r="K45" s="18"/>
      <c r="O45" s="27" t="str">
        <f>A45</f>
        <v>Wholesale Market Participant - GS &gt; 50</v>
      </c>
      <c r="Q45" s="333"/>
      <c r="R45" s="333"/>
      <c r="U45" s="333"/>
      <c r="W45" s="333"/>
      <c r="X45" s="347">
        <f t="shared" ref="X45:X48" si="3">U45-W45</f>
        <v>0</v>
      </c>
    </row>
    <row r="46" spans="1:24">
      <c r="A46" s="43" t="s">
        <v>248</v>
      </c>
      <c r="B46" s="6">
        <f>'Rate Class Customer Model'!I11</f>
        <v>1</v>
      </c>
      <c r="C46" s="6">
        <f>'Rate Class Customer Model'!I12</f>
        <v>1</v>
      </c>
      <c r="D46" s="6">
        <f>'Rate Class Customer Model'!I13</f>
        <v>1</v>
      </c>
      <c r="E46" s="6">
        <f>'Rate Class Customer Model'!I14</f>
        <v>1</v>
      </c>
      <c r="F46" s="6">
        <f>'Rate Class Customer Model'!I15</f>
        <v>2</v>
      </c>
      <c r="G46" s="6">
        <f>'Rate Class Customer Model'!I16</f>
        <v>2</v>
      </c>
      <c r="H46" s="6">
        <f>'Rate Class Customer Model'!I17</f>
        <v>2</v>
      </c>
      <c r="I46" s="6">
        <f>'Rate Class Customer Model'!I18</f>
        <v>2</v>
      </c>
      <c r="J46" s="6">
        <f>'Rate Class Customer Model'!I19</f>
        <v>2</v>
      </c>
      <c r="K46" s="6">
        <f>'Rate Class Customer Model'!I20</f>
        <v>2</v>
      </c>
      <c r="L46" s="6">
        <f>'Rate Class Customer Model'!I21</f>
        <v>2</v>
      </c>
      <c r="M46" s="6">
        <f>'Rate Class Customer Model'!I22</f>
        <v>2</v>
      </c>
      <c r="O46" s="4" t="s">
        <v>179</v>
      </c>
      <c r="P46">
        <v>273.56</v>
      </c>
      <c r="Q46" s="333">
        <f>(L46*$P46)*12</f>
        <v>6565.4400000000005</v>
      </c>
      <c r="R46" s="333">
        <f>(M46*$P46)*12</f>
        <v>6565.4400000000005</v>
      </c>
      <c r="S46" s="4" t="s">
        <v>179</v>
      </c>
      <c r="U46" s="333">
        <f>M46*T46*12</f>
        <v>0</v>
      </c>
      <c r="W46" s="333">
        <f>M46*V46*12</f>
        <v>0</v>
      </c>
      <c r="X46" s="347">
        <f t="shared" si="3"/>
        <v>0</v>
      </c>
    </row>
    <row r="47" spans="1:24">
      <c r="A47" t="s">
        <v>38</v>
      </c>
      <c r="B47" s="6">
        <f>'Rate Class Energy Model'!O3</f>
        <v>3798224.41</v>
      </c>
      <c r="C47" s="6">
        <f>'Rate Class Energy Model'!O4</f>
        <v>3801986.5600000005</v>
      </c>
      <c r="D47" s="6">
        <f>'Rate Class Energy Model'!O5</f>
        <v>3410848.0031095138</v>
      </c>
      <c r="E47" s="6">
        <f>'Rate Class Energy Model'!O6</f>
        <v>3139758.1163866525</v>
      </c>
      <c r="F47" s="6">
        <f>'Rate Class Energy Model'!O7</f>
        <v>3931816.0243054987</v>
      </c>
      <c r="G47" s="6">
        <f>'Rate Class Energy Model'!O8</f>
        <v>3611938.0982968248</v>
      </c>
      <c r="H47" s="6">
        <f>'Rate Class Energy Model'!O9</f>
        <v>3347054.4631474088</v>
      </c>
      <c r="I47" s="6">
        <f>'Rate Class Energy Model'!O10</f>
        <v>3211585.032551466</v>
      </c>
      <c r="J47" s="6">
        <f>'Rate Class Energy Model'!O11</f>
        <v>3263932.0187517786</v>
      </c>
      <c r="K47" s="6">
        <f>'Rate Class Energy Model'!O12</f>
        <v>3084830.9517188855</v>
      </c>
      <c r="L47" s="6">
        <f>'Rate Class Energy Model'!O30</f>
        <v>3084830.9517188855</v>
      </c>
      <c r="M47" s="6">
        <f>'Rate Class Energy Model'!O31</f>
        <v>3084830.9517188855</v>
      </c>
      <c r="O47" s="127" t="s">
        <v>182</v>
      </c>
      <c r="P47" s="338">
        <v>2.9533</v>
      </c>
      <c r="Q47" s="335">
        <f>L48*$P47</f>
        <v>51238.77190653947</v>
      </c>
      <c r="R47" s="335">
        <f>M48*$P47</f>
        <v>51238.77190653947</v>
      </c>
      <c r="S47" s="127" t="s">
        <v>182</v>
      </c>
      <c r="T47" s="338"/>
      <c r="U47" s="335">
        <f>M48*T47</f>
        <v>0</v>
      </c>
      <c r="V47" s="338"/>
      <c r="W47" s="335">
        <f>M48*V47</f>
        <v>0</v>
      </c>
      <c r="X47" s="347">
        <f t="shared" si="3"/>
        <v>0</v>
      </c>
    </row>
    <row r="48" spans="1:24" ht="13">
      <c r="A48" t="s">
        <v>39</v>
      </c>
      <c r="B48" s="6">
        <f>'Rate Class Load Model'!F2</f>
        <v>6721.04</v>
      </c>
      <c r="C48" s="6">
        <f>'Rate Class Load Model'!F3</f>
        <v>6662.57</v>
      </c>
      <c r="D48" s="6">
        <f>'Rate Class Load Model'!F4</f>
        <v>6316.57</v>
      </c>
      <c r="E48" s="6">
        <f>'Rate Class Load Model'!F5</f>
        <v>5723.7197551258387</v>
      </c>
      <c r="F48" s="6">
        <f>'Rate Class Load Model'!F6</f>
        <v>41919.32</v>
      </c>
      <c r="G48" s="6">
        <f>'Rate Class Load Model'!F7</f>
        <v>52612.56</v>
      </c>
      <c r="H48" s="6">
        <f>'Rate Class Load Model'!F8</f>
        <v>28558.57</v>
      </c>
      <c r="I48" s="6">
        <f>'Rate Class Load Model'!F9</f>
        <v>28640.5</v>
      </c>
      <c r="J48" s="6">
        <f>'Rate Class Load Model'!F10</f>
        <v>10174.799999999999</v>
      </c>
      <c r="K48" s="6">
        <f>'Rate Class Load Model'!F11</f>
        <v>10024.299999999999</v>
      </c>
      <c r="L48" s="6">
        <f>'Rate Class Load Model'!F12</f>
        <v>17349.667120353322</v>
      </c>
      <c r="M48" s="6">
        <f>'Rate Class Load Model'!F13</f>
        <v>17349.667120353322</v>
      </c>
      <c r="P48" s="126" t="s">
        <v>8</v>
      </c>
      <c r="Q48" s="340">
        <f>SUM(Q46:Q47)</f>
        <v>57804.211906539473</v>
      </c>
      <c r="R48" s="340">
        <f>SUM(R46:R47)</f>
        <v>57804.211906539473</v>
      </c>
      <c r="U48" s="340">
        <f>SUM(U46:U47)</f>
        <v>0</v>
      </c>
      <c r="W48" s="340">
        <f>SUM(W46:W47)</f>
        <v>0</v>
      </c>
      <c r="X48" s="347">
        <f t="shared" si="3"/>
        <v>0</v>
      </c>
    </row>
    <row r="49" spans="1:24">
      <c r="W49" s="333"/>
      <c r="X49" s="347">
        <f t="shared" si="1"/>
        <v>0</v>
      </c>
    </row>
    <row r="50" spans="1:24" ht="13"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P50" s="126"/>
      <c r="Q50" s="340"/>
      <c r="R50" s="340"/>
      <c r="U50" s="340"/>
      <c r="W50" s="340"/>
      <c r="X50" s="347"/>
    </row>
    <row r="51" spans="1:24" ht="13">
      <c r="A51" s="27" t="s">
        <v>8</v>
      </c>
      <c r="C51" s="1"/>
      <c r="E51" s="1"/>
      <c r="G51" s="36"/>
      <c r="H51" s="36"/>
      <c r="I51" s="36"/>
      <c r="J51" s="36"/>
      <c r="K51" s="36"/>
      <c r="P51" s="126" t="s">
        <v>186</v>
      </c>
      <c r="Q51" s="347">
        <f>Q14+Q18+Q22+Q27+Q32+Q37+Q41+Q46</f>
        <v>9779030.2806403693</v>
      </c>
      <c r="R51" s="347">
        <f>R14+R18+R22+R27+R32+R37+R41+R46</f>
        <v>9872879.856579449</v>
      </c>
      <c r="U51" s="347">
        <f>U14+U18+U22+U27+U32+U37+U41</f>
        <v>0</v>
      </c>
      <c r="W51" s="333">
        <f>W14+W18+W22+W27+W32+W37+W41</f>
        <v>0</v>
      </c>
      <c r="X51" s="347">
        <f t="shared" si="1"/>
        <v>0</v>
      </c>
    </row>
    <row r="52" spans="1:24">
      <c r="A52" t="s">
        <v>42</v>
      </c>
      <c r="B52" s="6">
        <f>+B14+B18+B22+B27+B32+B37+B41+B46</f>
        <v>27092.666666666668</v>
      </c>
      <c r="C52" s="6">
        <f t="shared" ref="C52:M52" si="4">+C14+C18+C22+C27+C32+C37+C41+C46</f>
        <v>27297.916666666664</v>
      </c>
      <c r="D52" s="6">
        <f t="shared" si="4"/>
        <v>27541.583333333332</v>
      </c>
      <c r="E52" s="6">
        <f t="shared" si="4"/>
        <v>27833.333333333336</v>
      </c>
      <c r="F52" s="6">
        <f t="shared" si="4"/>
        <v>28101</v>
      </c>
      <c r="G52" s="6">
        <f t="shared" si="4"/>
        <v>28205.083333333328</v>
      </c>
      <c r="H52" s="6">
        <f t="shared" si="4"/>
        <v>28276.583333333332</v>
      </c>
      <c r="I52" s="6">
        <f t="shared" si="4"/>
        <v>28557.833333333332</v>
      </c>
      <c r="J52" s="6">
        <f t="shared" si="4"/>
        <v>28918.75</v>
      </c>
      <c r="K52" s="6">
        <f t="shared" si="4"/>
        <v>29267.083333333332</v>
      </c>
      <c r="L52" s="6">
        <f t="shared" si="4"/>
        <v>29515.016843879741</v>
      </c>
      <c r="M52" s="6">
        <f t="shared" si="4"/>
        <v>29765.899995855038</v>
      </c>
      <c r="P52" s="127" t="s">
        <v>187</v>
      </c>
      <c r="Q52" s="348">
        <f>Q15+Q19+Q24+Q28+Q33+Q38+Q42+Q47</f>
        <v>3900701.2080561728</v>
      </c>
      <c r="R52" s="348">
        <f>R15+R19+R24+R28+R33+R38+R42+R47</f>
        <v>3881683.327949747</v>
      </c>
      <c r="S52" s="338"/>
      <c r="T52" s="338"/>
      <c r="U52" s="348">
        <f>U15+U19+U24+U28+U33+U38+U42</f>
        <v>0</v>
      </c>
      <c r="V52" s="338"/>
      <c r="W52" s="335">
        <f>W15+W19+W24+W28+W33+W38+W42</f>
        <v>0</v>
      </c>
      <c r="X52" s="348">
        <f t="shared" si="1"/>
        <v>0</v>
      </c>
    </row>
    <row r="53" spans="1:24" ht="13">
      <c r="A53" t="s">
        <v>38</v>
      </c>
      <c r="B53" s="6">
        <f>+B15+B19+B23+B28+B33+B38+B42+B47</f>
        <v>601764595.66999984</v>
      </c>
      <c r="C53" s="6">
        <f t="shared" ref="C53:M53" si="5">+C15+C19+C23+C28+C33+C38+C42+C47</f>
        <v>605549949.51999986</v>
      </c>
      <c r="D53" s="6">
        <f t="shared" si="5"/>
        <v>607564604.35310948</v>
      </c>
      <c r="E53" s="6">
        <f t="shared" si="5"/>
        <v>592768366.74638665</v>
      </c>
      <c r="F53" s="6">
        <f t="shared" si="5"/>
        <v>613192612.02430546</v>
      </c>
      <c r="G53" s="6">
        <f t="shared" si="5"/>
        <v>611186477.23645186</v>
      </c>
      <c r="H53" s="6">
        <f t="shared" si="5"/>
        <v>585259046.99981165</v>
      </c>
      <c r="I53" s="6">
        <f t="shared" si="5"/>
        <v>596820093.59480691</v>
      </c>
      <c r="J53" s="6">
        <f t="shared" si="5"/>
        <v>614762963.99296319</v>
      </c>
      <c r="K53" s="6">
        <f t="shared" si="5"/>
        <v>603576248.92300129</v>
      </c>
      <c r="L53" s="6">
        <f t="shared" si="5"/>
        <v>606874871.49070334</v>
      </c>
      <c r="M53" s="6">
        <f t="shared" si="5"/>
        <v>600816456.25415277</v>
      </c>
      <c r="N53" s="36"/>
      <c r="P53" s="14" t="s">
        <v>184</v>
      </c>
      <c r="Q53" s="347">
        <f>Q16+Q20+Q25+Q29+Q34+Q39+Q43+Q48</f>
        <v>13679731.488696542</v>
      </c>
      <c r="R53" s="347">
        <f>R16+R20+R25+R29+R34+R39+R43+R48</f>
        <v>13754563.184529196</v>
      </c>
      <c r="U53" s="347">
        <f>U16+U20+U25+U29+U34+U39+U43</f>
        <v>0</v>
      </c>
      <c r="W53" s="333">
        <f>W16+W20+W25+W29+W34+W39+W43</f>
        <v>0</v>
      </c>
      <c r="X53" s="347">
        <f>SUM(X51:X52)</f>
        <v>0</v>
      </c>
    </row>
    <row r="54" spans="1:24">
      <c r="A54" t="s">
        <v>41</v>
      </c>
      <c r="B54" s="6">
        <f>+B24+B29+B34+B43+B48</f>
        <v>989413.04</v>
      </c>
      <c r="C54" s="6">
        <f t="shared" ref="C54:M54" si="6">+C24+C29+C34+C43+C48</f>
        <v>1003671.21</v>
      </c>
      <c r="D54" s="6">
        <f t="shared" si="6"/>
        <v>963835.89</v>
      </c>
      <c r="E54" s="6">
        <f t="shared" si="6"/>
        <v>943984.11975512584</v>
      </c>
      <c r="F54" s="6">
        <f t="shared" si="6"/>
        <v>1004657.32</v>
      </c>
      <c r="G54" s="6">
        <f t="shared" si="6"/>
        <v>1020247.56</v>
      </c>
      <c r="H54" s="6">
        <f t="shared" si="6"/>
        <v>942701.55999999994</v>
      </c>
      <c r="I54" s="6">
        <f t="shared" si="6"/>
        <v>955354.03</v>
      </c>
      <c r="J54" s="6">
        <f t="shared" si="6"/>
        <v>941983.14</v>
      </c>
      <c r="K54" s="6">
        <f t="shared" si="6"/>
        <v>935581.88724999991</v>
      </c>
      <c r="L54" s="6">
        <f t="shared" si="6"/>
        <v>954644.10015733715</v>
      </c>
      <c r="M54" s="6">
        <f t="shared" si="6"/>
        <v>947704.20116490393</v>
      </c>
      <c r="N54" s="6"/>
      <c r="W54" s="333"/>
    </row>
    <row r="55" spans="1:24">
      <c r="C55" s="44"/>
      <c r="D55" s="1"/>
      <c r="E55" s="1"/>
      <c r="F55" s="1"/>
      <c r="R55" s="351"/>
      <c r="T55" s="43"/>
      <c r="U55" s="350"/>
      <c r="W55" s="333"/>
      <c r="X55" s="347"/>
    </row>
    <row r="56" spans="1:24">
      <c r="A56" t="s">
        <v>42</v>
      </c>
      <c r="B56" s="6">
        <f>'Rate Class Customer Model'!J11</f>
        <v>27092.666666666668</v>
      </c>
      <c r="C56" s="6">
        <f>'Rate Class Customer Model'!J12</f>
        <v>27297.916666666664</v>
      </c>
      <c r="D56" s="6">
        <f>'Rate Class Customer Model'!J13</f>
        <v>27541.583333333332</v>
      </c>
      <c r="E56" s="6">
        <f>'Rate Class Customer Model'!J14</f>
        <v>27833.333333333336</v>
      </c>
      <c r="F56" s="6">
        <f>'Rate Class Customer Model'!J15</f>
        <v>28101</v>
      </c>
      <c r="G56" s="6">
        <f>'Rate Class Customer Model'!J16</f>
        <v>28205.083333333328</v>
      </c>
      <c r="H56" s="6">
        <f>'Rate Class Customer Model'!J17</f>
        <v>28276.583333333332</v>
      </c>
      <c r="I56" s="6">
        <f>'Rate Class Customer Model'!J18</f>
        <v>28557.833333333332</v>
      </c>
      <c r="J56" s="6">
        <f>'Rate Class Customer Model'!J19</f>
        <v>28918.75</v>
      </c>
      <c r="K56" s="6">
        <f>'Rate Class Customer Model'!J20</f>
        <v>29267.083333333332</v>
      </c>
      <c r="L56" s="6">
        <f>'Rate Class Customer Model'!J21</f>
        <v>29515.016843879741</v>
      </c>
      <c r="M56" s="6">
        <f>'Rate Class Customer Model'!J22</f>
        <v>29765.899995855038</v>
      </c>
      <c r="N56" s="36"/>
      <c r="W56" s="333"/>
    </row>
    <row r="57" spans="1:24">
      <c r="A57" t="s">
        <v>38</v>
      </c>
      <c r="B57" s="6">
        <f>'Rate Class Energy Model'!G3</f>
        <v>601764595.66999984</v>
      </c>
      <c r="C57" s="6">
        <f>'Rate Class Energy Model'!G4</f>
        <v>605549949.51999986</v>
      </c>
      <c r="D57" s="6">
        <f>'Rate Class Energy Model'!G5</f>
        <v>607564604.35310948</v>
      </c>
      <c r="E57" s="6">
        <f>'Rate Class Energy Model'!G6</f>
        <v>592768366.74638665</v>
      </c>
      <c r="F57" s="6">
        <f>'Rate Class Energy Model'!G7</f>
        <v>613192612.02430546</v>
      </c>
      <c r="G57" s="6">
        <f>'Rate Class Energy Model'!G8</f>
        <v>611186477.23645186</v>
      </c>
      <c r="H57" s="6">
        <f>'Rate Class Energy Model'!G9</f>
        <v>585259046.99981165</v>
      </c>
      <c r="I57" s="6">
        <f>'Rate Class Energy Model'!G10</f>
        <v>596820093.59480691</v>
      </c>
      <c r="J57" s="6">
        <f>'Rate Class Energy Model'!G11</f>
        <v>614762963.99296319</v>
      </c>
      <c r="K57" s="6">
        <f>'Rate Class Energy Model'!G12</f>
        <v>603576248.92300129</v>
      </c>
      <c r="L57" s="6">
        <f>'Rate Class Energy Model'!P30</f>
        <v>606874871.49070334</v>
      </c>
      <c r="M57" s="6">
        <f>'Rate Class Energy Model'!P31</f>
        <v>605446760.95052993</v>
      </c>
      <c r="O57" s="6"/>
    </row>
    <row r="58" spans="1:24">
      <c r="A58" t="s">
        <v>41</v>
      </c>
      <c r="B58" s="6">
        <f>'Rate Class Load Model'!G2</f>
        <v>989413.04</v>
      </c>
      <c r="C58" s="6">
        <f>'Rate Class Load Model'!G3</f>
        <v>1003671.21</v>
      </c>
      <c r="D58" s="6">
        <f>'Rate Class Load Model'!G4</f>
        <v>963835.89</v>
      </c>
      <c r="E58" s="6">
        <f>'Rate Class Load Model'!G5</f>
        <v>943984.11975512584</v>
      </c>
      <c r="F58" s="6">
        <f>'Rate Class Load Model'!G6</f>
        <v>1004657.32</v>
      </c>
      <c r="G58" s="6">
        <f>'Rate Class Load Model'!G7</f>
        <v>1020247.56</v>
      </c>
      <c r="H58" s="6">
        <f>'Rate Class Load Model'!G8</f>
        <v>942701.55999999994</v>
      </c>
      <c r="I58" s="6">
        <f>'Rate Class Load Model'!G9</f>
        <v>955354.03</v>
      </c>
      <c r="J58" s="6">
        <f>'Rate Class Load Model'!G10</f>
        <v>941983.14</v>
      </c>
      <c r="K58" s="6">
        <f>'Rate Class Load Model'!G11</f>
        <v>935581.88724999991</v>
      </c>
      <c r="L58" s="6">
        <f>'Rate Class Load Model'!G12</f>
        <v>954644.10015733715</v>
      </c>
      <c r="M58" s="6">
        <f>'Rate Class Load Model'!G13</f>
        <v>947704.20116490393</v>
      </c>
      <c r="P58" s="36"/>
    </row>
    <row r="60" spans="1:24" hidden="1">
      <c r="A60" t="s">
        <v>42</v>
      </c>
      <c r="H60" s="6">
        <f>'Rate Class Load Model'!G12</f>
        <v>954644.10015733715</v>
      </c>
      <c r="I60" s="6" t="e">
        <f>#REF!</f>
        <v>#REF!</v>
      </c>
      <c r="J60" s="6"/>
      <c r="K60" s="6"/>
      <c r="L60" s="6" t="e">
        <f>#REF!</f>
        <v>#REF!</v>
      </c>
      <c r="M60" s="6" t="e">
        <f>#REF!</f>
        <v>#REF!</v>
      </c>
    </row>
    <row r="61" spans="1:24" hidden="1">
      <c r="A61" t="s">
        <v>38</v>
      </c>
      <c r="H61" s="6">
        <f>'Rate Class Load Model'!G13</f>
        <v>947704.20116490393</v>
      </c>
      <c r="I61" s="6" t="e">
        <f>#REF!</f>
        <v>#REF!</v>
      </c>
      <c r="J61" s="6"/>
      <c r="K61" s="6"/>
      <c r="L61" s="6" t="e">
        <f>#REF!</f>
        <v>#REF!</v>
      </c>
      <c r="M61" s="6" t="e">
        <f>#REF!</f>
        <v>#REF!</v>
      </c>
    </row>
    <row r="62" spans="1:24" hidden="1">
      <c r="A62" t="s">
        <v>41</v>
      </c>
      <c r="H62" s="6">
        <f>'Rate Class Load Model'!G14</f>
        <v>0</v>
      </c>
      <c r="I62" s="6" t="e">
        <f>#REF!</f>
        <v>#REF!</v>
      </c>
      <c r="J62" s="6"/>
      <c r="K62" s="6"/>
      <c r="L62" s="6" t="e">
        <f>#REF!</f>
        <v>#REF!</v>
      </c>
      <c r="M62" s="6" t="e">
        <f>#REF!</f>
        <v>#REF!</v>
      </c>
    </row>
    <row r="63" spans="1:24" hidden="1">
      <c r="H63" s="6">
        <f>'Rate Class Load Model'!G15</f>
        <v>0</v>
      </c>
    </row>
    <row r="64" spans="1:24" hidden="1">
      <c r="A64" t="s">
        <v>42</v>
      </c>
      <c r="H64" s="6">
        <f>'Rate Class Load Model'!G16</f>
        <v>0</v>
      </c>
      <c r="I64" s="6" t="e">
        <f>#REF!-I60</f>
        <v>#REF!</v>
      </c>
      <c r="J64" s="6"/>
      <c r="K64" s="6"/>
      <c r="L64" s="6" t="e">
        <f>#REF!-L60</f>
        <v>#REF!</v>
      </c>
      <c r="M64" s="6" t="e">
        <f>#REF!-M60</f>
        <v>#REF!</v>
      </c>
    </row>
    <row r="65" spans="1:13" hidden="1">
      <c r="A65" t="s">
        <v>38</v>
      </c>
      <c r="H65" s="6">
        <f>'Rate Class Load Model'!G17</f>
        <v>0</v>
      </c>
      <c r="I65" s="6" t="e">
        <f>#REF!-I61</f>
        <v>#REF!</v>
      </c>
      <c r="J65" s="6"/>
      <c r="K65" s="6"/>
      <c r="L65" s="6" t="e">
        <f>#REF!-L61</f>
        <v>#REF!</v>
      </c>
      <c r="M65" s="6" t="e">
        <f>#REF!-M61</f>
        <v>#REF!</v>
      </c>
    </row>
    <row r="66" spans="1:13" hidden="1">
      <c r="A66" t="s">
        <v>41</v>
      </c>
      <c r="H66" s="6">
        <f>'Rate Class Load Model'!G18</f>
        <v>0</v>
      </c>
      <c r="I66" s="6" t="e">
        <f>#REF!-I62</f>
        <v>#REF!</v>
      </c>
      <c r="J66" s="6"/>
      <c r="K66" s="6"/>
      <c r="L66" s="6" t="e">
        <f>#REF!-L62</f>
        <v>#REF!</v>
      </c>
      <c r="M66" s="6" t="e">
        <f>#REF!-M62</f>
        <v>#REF!</v>
      </c>
    </row>
    <row r="67" spans="1:13" hidden="1">
      <c r="H67" s="6">
        <f>'Rate Class Load Model'!G19</f>
        <v>0</v>
      </c>
    </row>
    <row r="68" spans="1:13">
      <c r="A68" s="43" t="s">
        <v>13</v>
      </c>
      <c r="H68" s="6"/>
    </row>
    <row r="69" spans="1:13">
      <c r="A69" t="s">
        <v>42</v>
      </c>
      <c r="B69" s="6">
        <f>B52-B56</f>
        <v>0</v>
      </c>
      <c r="C69" s="6">
        <f t="shared" ref="C69:M69" si="7">C52-C56</f>
        <v>0</v>
      </c>
      <c r="D69" s="6">
        <f t="shared" si="7"/>
        <v>0</v>
      </c>
      <c r="E69" s="6">
        <f t="shared" si="7"/>
        <v>0</v>
      </c>
      <c r="F69" s="6">
        <f t="shared" si="7"/>
        <v>0</v>
      </c>
      <c r="G69" s="6">
        <f t="shared" si="7"/>
        <v>0</v>
      </c>
      <c r="H69" s="6">
        <f t="shared" si="7"/>
        <v>0</v>
      </c>
      <c r="I69" s="6">
        <f t="shared" si="7"/>
        <v>0</v>
      </c>
      <c r="J69" s="6">
        <f t="shared" ref="J69:K71" si="8">J52-J56</f>
        <v>0</v>
      </c>
      <c r="K69" s="6">
        <f t="shared" si="8"/>
        <v>0</v>
      </c>
      <c r="L69" s="6">
        <f t="shared" si="7"/>
        <v>0</v>
      </c>
      <c r="M69" s="6">
        <f t="shared" si="7"/>
        <v>0</v>
      </c>
    </row>
    <row r="70" spans="1:13">
      <c r="A70" t="s">
        <v>38</v>
      </c>
      <c r="B70" s="6">
        <f>B53-B57</f>
        <v>0</v>
      </c>
      <c r="C70" s="6">
        <f t="shared" ref="C70:L70" si="9">C53-C57</f>
        <v>0</v>
      </c>
      <c r="D70" s="6">
        <f t="shared" si="9"/>
        <v>0</v>
      </c>
      <c r="E70" s="6">
        <f t="shared" si="9"/>
        <v>0</v>
      </c>
      <c r="F70" s="6">
        <f t="shared" si="9"/>
        <v>0</v>
      </c>
      <c r="G70" s="6">
        <f t="shared" si="9"/>
        <v>0</v>
      </c>
      <c r="H70" s="6">
        <f t="shared" si="9"/>
        <v>0</v>
      </c>
      <c r="I70" s="6">
        <f t="shared" si="9"/>
        <v>0</v>
      </c>
      <c r="J70" s="6">
        <f t="shared" si="8"/>
        <v>0</v>
      </c>
      <c r="K70" s="6">
        <f>K53-K57</f>
        <v>0</v>
      </c>
      <c r="L70" s="6">
        <f t="shared" si="9"/>
        <v>0</v>
      </c>
      <c r="M70" s="6">
        <f>M53-M57</f>
        <v>-4630304.6963771582</v>
      </c>
    </row>
    <row r="71" spans="1:13">
      <c r="A71" t="s">
        <v>41</v>
      </c>
      <c r="B71" s="6">
        <f t="shared" ref="B71:M71" si="10">B54-B58</f>
        <v>0</v>
      </c>
      <c r="C71" s="6">
        <f t="shared" si="10"/>
        <v>0</v>
      </c>
      <c r="D71" s="6">
        <f t="shared" si="10"/>
        <v>0</v>
      </c>
      <c r="E71" s="6">
        <f t="shared" si="10"/>
        <v>0</v>
      </c>
      <c r="F71" s="6">
        <f t="shared" si="10"/>
        <v>0</v>
      </c>
      <c r="G71" s="6">
        <f t="shared" si="10"/>
        <v>0</v>
      </c>
      <c r="H71" s="6">
        <f t="shared" si="10"/>
        <v>0</v>
      </c>
      <c r="I71" s="6">
        <f t="shared" si="10"/>
        <v>0</v>
      </c>
      <c r="J71" s="6">
        <f t="shared" si="8"/>
        <v>0</v>
      </c>
      <c r="K71" s="6">
        <f t="shared" si="8"/>
        <v>0</v>
      </c>
      <c r="L71" s="6">
        <f t="shared" si="10"/>
        <v>0</v>
      </c>
      <c r="M71" s="6">
        <f t="shared" si="10"/>
        <v>0</v>
      </c>
    </row>
    <row r="73" spans="1:13">
      <c r="L73" s="519"/>
      <c r="M73" s="519"/>
    </row>
  </sheetData>
  <phoneticPr fontId="0" type="noConversion"/>
  <pageMargins left="0.38" right="0.75" top="0.73" bottom="0.74" header="0.5" footer="0.5"/>
  <pageSetup scale="74" fitToHeight="2" orientation="landscape" r:id="rId1"/>
  <headerFooter alignWithMargins="0">
    <oddFooter>&amp;L&amp;Z&amp;F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E209"/>
  <sheetViews>
    <sheetView zoomScale="85" zoomScaleNormal="85" workbookViewId="0">
      <pane ySplit="2" topLeftCell="A141" activePane="bottomLeft" state="frozen"/>
      <selection pane="bottomLeft" activeCell="L163" sqref="L163"/>
    </sheetView>
  </sheetViews>
  <sheetFormatPr defaultRowHeight="12.5"/>
  <cols>
    <col min="1" max="1" width="11.81640625" style="26" customWidth="1"/>
    <col min="2" max="2" width="16.81640625" style="6" customWidth="1"/>
    <col min="3" max="3" width="11.54296875" style="1" customWidth="1"/>
    <col min="4" max="4" width="13.453125" style="1" customWidth="1"/>
    <col min="5" max="5" width="10.1796875" style="1" customWidth="1"/>
    <col min="6" max="6" width="10.26953125" style="58" customWidth="1"/>
    <col min="7" max="8" width="13" style="1" customWidth="1"/>
    <col min="9" max="9" width="15.54296875" style="1" bestFit="1" customWidth="1"/>
    <col min="10" max="10" width="16" style="1" customWidth="1"/>
    <col min="11" max="11" width="11.453125" style="1" customWidth="1"/>
    <col min="12" max="12" width="10.90625" style="1" bestFit="1" customWidth="1"/>
    <col min="13" max="13" width="21.81640625" style="1" bestFit="1" customWidth="1"/>
    <col min="14" max="14" width="17.54296875" style="1" bestFit="1" customWidth="1"/>
    <col min="15" max="15" width="18.54296875" style="1" bestFit="1" customWidth="1"/>
    <col min="16" max="17" width="4.81640625" style="1" customWidth="1"/>
    <col min="18" max="18" width="44.453125" customWidth="1"/>
    <col min="19" max="19" width="18.453125" customWidth="1"/>
    <col min="20" max="26" width="12.54296875" customWidth="1"/>
    <col min="27" max="27" width="42.453125" bestFit="1" customWidth="1"/>
    <col min="28" max="28" width="15.54296875" bestFit="1" customWidth="1"/>
    <col min="29" max="29" width="26.1796875" bestFit="1" customWidth="1"/>
    <col min="30" max="30" width="23" bestFit="1" customWidth="1"/>
    <col min="33" max="33" width="40.54296875" bestFit="1" customWidth="1"/>
    <col min="34" max="34" width="42.81640625" bestFit="1" customWidth="1"/>
  </cols>
  <sheetData>
    <row r="1" spans="1:31">
      <c r="AA1" s="125" t="s">
        <v>63</v>
      </c>
      <c r="AB1" s="125"/>
      <c r="AC1" s="125"/>
      <c r="AD1" s="125"/>
      <c r="AE1" s="125"/>
    </row>
    <row r="2" spans="1:31" ht="25">
      <c r="A2" s="120"/>
      <c r="B2" s="121" t="s">
        <v>55</v>
      </c>
      <c r="C2" s="122" t="s">
        <v>3</v>
      </c>
      <c r="D2" s="122" t="s">
        <v>4</v>
      </c>
      <c r="E2" s="122" t="s">
        <v>101</v>
      </c>
      <c r="F2" s="123" t="s">
        <v>14</v>
      </c>
      <c r="G2" s="374" t="s">
        <v>253</v>
      </c>
      <c r="H2" s="374" t="s">
        <v>252</v>
      </c>
      <c r="I2" s="122" t="s">
        <v>9</v>
      </c>
      <c r="J2" s="124" t="s">
        <v>254</v>
      </c>
      <c r="K2" s="122" t="s">
        <v>255</v>
      </c>
      <c r="L2" s="122" t="s">
        <v>256</v>
      </c>
      <c r="M2" s="388" t="s">
        <v>257</v>
      </c>
      <c r="N2" s="388" t="s">
        <v>258</v>
      </c>
      <c r="O2" s="388" t="s">
        <v>259</v>
      </c>
      <c r="P2"/>
      <c r="Q2"/>
      <c r="R2" t="s">
        <v>15</v>
      </c>
      <c r="AA2" s="125" t="s">
        <v>64</v>
      </c>
      <c r="AB2" s="125"/>
      <c r="AC2" s="125"/>
      <c r="AD2" s="125"/>
      <c r="AE2" s="125"/>
    </row>
    <row r="3" spans="1:31" ht="13" thickBot="1">
      <c r="A3" s="48">
        <v>41670</v>
      </c>
      <c r="B3" s="49">
        <f>Inputs!H24</f>
        <v>57678355.635048173</v>
      </c>
      <c r="C3" s="372">
        <v>852</v>
      </c>
      <c r="D3" s="372">
        <v>0</v>
      </c>
      <c r="E3" s="49">
        <v>31</v>
      </c>
      <c r="F3" s="128">
        <v>0</v>
      </c>
      <c r="G3" s="375">
        <v>22</v>
      </c>
      <c r="H3" s="375">
        <v>0</v>
      </c>
      <c r="I3" s="49">
        <f>$S$18+$S$19*C3+$S$20*D3+$S$21*E3+$S$22*F3+$S$23*G3+H3*$S$24</f>
        <v>56190616.634250388</v>
      </c>
      <c r="J3" s="32">
        <f t="shared" ref="J3:J34" si="0">I3-B3</f>
        <v>-1487739.0007977858</v>
      </c>
      <c r="K3" s="41">
        <f t="shared" ref="K3:K34" si="1">J3/B3</f>
        <v>-2.5793713853620392E-2</v>
      </c>
      <c r="L3" s="12">
        <f>ABS(K3)</f>
        <v>2.5793713853620392E-2</v>
      </c>
      <c r="M3" s="389">
        <f>J3*J3</f>
        <v>2213367334494.7939</v>
      </c>
      <c r="N3" s="390"/>
      <c r="O3" s="390"/>
      <c r="P3" s="390"/>
      <c r="Q3" s="12"/>
      <c r="AA3" s="125" t="s">
        <v>65</v>
      </c>
      <c r="AB3" s="125"/>
      <c r="AC3" s="125"/>
      <c r="AD3" s="125"/>
      <c r="AE3" s="125"/>
    </row>
    <row r="4" spans="1:31" ht="13">
      <c r="A4" s="48">
        <v>41698</v>
      </c>
      <c r="B4" s="49">
        <f>Inputs!H25</f>
        <v>51337154.414569184</v>
      </c>
      <c r="C4" s="372">
        <v>800</v>
      </c>
      <c r="D4" s="372">
        <v>0</v>
      </c>
      <c r="E4" s="49">
        <v>28</v>
      </c>
      <c r="F4" s="128">
        <v>0</v>
      </c>
      <c r="G4" s="375">
        <v>19</v>
      </c>
      <c r="H4" s="375">
        <v>0</v>
      </c>
      <c r="I4" s="49">
        <f t="shared" ref="I4:I67" si="2">$S$18+$S$19*C4+$S$20*D4+$S$21*E4+$S$22*F4+$S$23*G4+H4*$S$24</f>
        <v>51356742.669500306</v>
      </c>
      <c r="J4" s="32">
        <f t="shared" si="0"/>
        <v>19588.254931122065</v>
      </c>
      <c r="K4" s="41">
        <f t="shared" si="1"/>
        <v>3.815609796549813E-4</v>
      </c>
      <c r="L4" s="12">
        <f t="shared" ref="L4:L66" si="3">ABS(K4)</f>
        <v>3.815609796549813E-4</v>
      </c>
      <c r="M4" s="389">
        <f t="shared" ref="M4:M67" si="4">J4*J4</f>
        <v>383699731.24662787</v>
      </c>
      <c r="N4" s="389">
        <f>J4-J3</f>
        <v>1507327.2557289079</v>
      </c>
      <c r="O4" s="389">
        <f>N4*N4</f>
        <v>2272035455863.2402</v>
      </c>
      <c r="P4" s="390"/>
      <c r="Q4" s="12"/>
      <c r="R4" s="403" t="s">
        <v>16</v>
      </c>
      <c r="S4" s="403"/>
      <c r="AA4" s="125"/>
      <c r="AB4" s="125"/>
      <c r="AC4" s="125"/>
      <c r="AD4" s="125"/>
      <c r="AE4" s="125"/>
    </row>
    <row r="5" spans="1:31">
      <c r="A5" s="48">
        <v>41729</v>
      </c>
      <c r="B5" s="49">
        <f>Inputs!H26</f>
        <v>55152407.919149227</v>
      </c>
      <c r="C5" s="372">
        <v>726</v>
      </c>
      <c r="D5" s="372">
        <v>0</v>
      </c>
      <c r="E5" s="49">
        <v>31</v>
      </c>
      <c r="F5" s="128">
        <v>0</v>
      </c>
      <c r="G5" s="375">
        <v>21</v>
      </c>
      <c r="H5" s="375">
        <v>0</v>
      </c>
      <c r="I5" s="49">
        <f t="shared" si="2"/>
        <v>54502407.292105921</v>
      </c>
      <c r="J5" s="32">
        <f t="shared" si="0"/>
        <v>-650000.62704330683</v>
      </c>
      <c r="K5" s="41">
        <f t="shared" si="1"/>
        <v>-1.1785534876304521E-2</v>
      </c>
      <c r="L5" s="12">
        <f t="shared" si="3"/>
        <v>1.1785534876304521E-2</v>
      </c>
      <c r="M5" s="389">
        <f t="shared" si="4"/>
        <v>422500815156.69208</v>
      </c>
      <c r="N5" s="389">
        <f t="shared" ref="N5:N68" si="5">J5-J4</f>
        <v>-669588.88197442889</v>
      </c>
      <c r="O5" s="389">
        <f t="shared" ref="O5:O68" si="6">N5*N5</f>
        <v>448349270863.76569</v>
      </c>
      <c r="P5" s="390"/>
      <c r="Q5" s="12"/>
      <c r="R5" s="400" t="s">
        <v>17</v>
      </c>
      <c r="S5" s="400">
        <v>0.89361453887539144</v>
      </c>
      <c r="AA5" s="125" t="s">
        <v>62</v>
      </c>
      <c r="AB5" s="125"/>
      <c r="AC5" s="125"/>
      <c r="AD5" s="125"/>
      <c r="AE5" s="125"/>
    </row>
    <row r="6" spans="1:31">
      <c r="A6" s="48">
        <v>41759</v>
      </c>
      <c r="B6" s="49">
        <f>Inputs!H27</f>
        <v>48414878.709069185</v>
      </c>
      <c r="C6" s="372">
        <v>361</v>
      </c>
      <c r="D6" s="372">
        <v>0</v>
      </c>
      <c r="E6" s="49">
        <v>30</v>
      </c>
      <c r="F6" s="128">
        <v>1</v>
      </c>
      <c r="G6" s="375">
        <v>21</v>
      </c>
      <c r="H6" s="375">
        <v>0</v>
      </c>
      <c r="I6" s="49">
        <f t="shared" si="2"/>
        <v>49702773.197195068</v>
      </c>
      <c r="J6" s="32">
        <f t="shared" si="0"/>
        <v>1287894.488125883</v>
      </c>
      <c r="K6" s="41">
        <f t="shared" si="1"/>
        <v>2.6601212735964816E-2</v>
      </c>
      <c r="L6" s="12">
        <f t="shared" si="3"/>
        <v>2.6601212735964816E-2</v>
      </c>
      <c r="M6" s="389">
        <f t="shared" si="4"/>
        <v>1658672212545.0303</v>
      </c>
      <c r="N6" s="389">
        <f t="shared" si="5"/>
        <v>1937895.1151691899</v>
      </c>
      <c r="O6" s="389">
        <f t="shared" si="6"/>
        <v>3755437477396.6079</v>
      </c>
      <c r="P6" s="390"/>
      <c r="Q6" s="12"/>
      <c r="R6" s="400" t="s">
        <v>18</v>
      </c>
      <c r="S6" s="404">
        <v>0.79854694408947857</v>
      </c>
      <c r="AA6" s="125" t="s">
        <v>66</v>
      </c>
      <c r="AB6" s="125"/>
      <c r="AC6" s="125"/>
      <c r="AD6" s="125"/>
      <c r="AE6" s="125"/>
    </row>
    <row r="7" spans="1:31">
      <c r="A7" s="48">
        <v>41790</v>
      </c>
      <c r="B7" s="49">
        <f>Inputs!H28</f>
        <v>48827444.982091747</v>
      </c>
      <c r="C7" s="372">
        <v>148</v>
      </c>
      <c r="D7" s="372">
        <v>10</v>
      </c>
      <c r="E7" s="49">
        <v>31</v>
      </c>
      <c r="F7" s="128">
        <v>1</v>
      </c>
      <c r="G7" s="375">
        <v>21</v>
      </c>
      <c r="H7" s="375">
        <v>0</v>
      </c>
      <c r="I7" s="49">
        <f t="shared" si="2"/>
        <v>49445225.160102822</v>
      </c>
      <c r="J7" s="32">
        <f t="shared" si="0"/>
        <v>617780.17801107466</v>
      </c>
      <c r="K7" s="41">
        <f t="shared" si="1"/>
        <v>1.2652314251496377E-2</v>
      </c>
      <c r="L7" s="12">
        <f t="shared" si="3"/>
        <v>1.2652314251496377E-2</v>
      </c>
      <c r="M7" s="389">
        <f t="shared" si="4"/>
        <v>381652348343.39508</v>
      </c>
      <c r="N7" s="389">
        <f t="shared" si="5"/>
        <v>-670114.31011480838</v>
      </c>
      <c r="O7" s="389">
        <f t="shared" si="6"/>
        <v>449053188620.64557</v>
      </c>
      <c r="P7" s="390"/>
      <c r="Q7" s="12"/>
      <c r="R7" s="400" t="s">
        <v>19</v>
      </c>
      <c r="S7" s="400">
        <v>0.78785032165175173</v>
      </c>
      <c r="AA7" s="125"/>
      <c r="AB7" s="125"/>
      <c r="AC7" s="125"/>
      <c r="AD7" s="125"/>
      <c r="AE7" s="125"/>
    </row>
    <row r="8" spans="1:31">
      <c r="A8" s="48">
        <v>41820</v>
      </c>
      <c r="B8" s="49">
        <f>Inputs!H29</f>
        <v>50325597.937528104</v>
      </c>
      <c r="C8" s="372">
        <v>21</v>
      </c>
      <c r="D8" s="372">
        <v>66</v>
      </c>
      <c r="E8" s="49">
        <v>30</v>
      </c>
      <c r="F8" s="128">
        <v>0</v>
      </c>
      <c r="G8" s="375">
        <v>21</v>
      </c>
      <c r="H8" s="375">
        <v>0</v>
      </c>
      <c r="I8" s="49">
        <f t="shared" si="2"/>
        <v>52347377.100616775</v>
      </c>
      <c r="J8" s="32">
        <f t="shared" si="0"/>
        <v>2021779.1630886719</v>
      </c>
      <c r="K8" s="41">
        <f t="shared" si="1"/>
        <v>4.0173972013177392E-2</v>
      </c>
      <c r="L8" s="12">
        <f t="shared" si="3"/>
        <v>4.0173972013177392E-2</v>
      </c>
      <c r="M8" s="389">
        <f t="shared" si="4"/>
        <v>4087590984299.5303</v>
      </c>
      <c r="N8" s="389">
        <f t="shared" si="5"/>
        <v>1403998.9850775972</v>
      </c>
      <c r="O8" s="389">
        <f t="shared" si="6"/>
        <v>1971213150098.9231</v>
      </c>
      <c r="P8" s="390"/>
      <c r="Q8" s="12"/>
      <c r="R8" s="400" t="s">
        <v>20</v>
      </c>
      <c r="S8" s="400">
        <v>1425075.8318434081</v>
      </c>
      <c r="AA8" s="125"/>
      <c r="AB8" s="125"/>
      <c r="AC8" s="125"/>
      <c r="AD8" s="125"/>
      <c r="AE8" s="125"/>
    </row>
    <row r="9" spans="1:31" ht="13" thickBot="1">
      <c r="A9" s="48">
        <v>41851</v>
      </c>
      <c r="B9" s="49">
        <f>Inputs!H30</f>
        <v>51024635.685674809</v>
      </c>
      <c r="C9" s="372">
        <v>28</v>
      </c>
      <c r="D9" s="372">
        <v>45</v>
      </c>
      <c r="E9" s="49">
        <v>31</v>
      </c>
      <c r="F9" s="128">
        <v>0</v>
      </c>
      <c r="G9" s="375">
        <v>22</v>
      </c>
      <c r="H9" s="375">
        <v>0</v>
      </c>
      <c r="I9" s="49">
        <f t="shared" si="2"/>
        <v>52430508.706763998</v>
      </c>
      <c r="J9" s="32">
        <f t="shared" si="0"/>
        <v>1405873.0210891888</v>
      </c>
      <c r="K9" s="41">
        <f t="shared" si="1"/>
        <v>2.755282820145423E-2</v>
      </c>
      <c r="L9" s="12">
        <f t="shared" si="3"/>
        <v>2.755282820145423E-2</v>
      </c>
      <c r="M9" s="389">
        <f t="shared" si="4"/>
        <v>1976478951426.4426</v>
      </c>
      <c r="N9" s="389">
        <f t="shared" si="5"/>
        <v>-615906.14199948311</v>
      </c>
      <c r="O9" s="389">
        <f t="shared" si="6"/>
        <v>379340375752.68744</v>
      </c>
      <c r="P9" s="390"/>
      <c r="Q9" s="12"/>
      <c r="R9" s="401" t="s">
        <v>21</v>
      </c>
      <c r="S9" s="401">
        <v>120</v>
      </c>
      <c r="AA9" s="125"/>
      <c r="AB9" s="125"/>
      <c r="AC9" s="125"/>
      <c r="AD9" s="125"/>
      <c r="AE9" s="125"/>
    </row>
    <row r="10" spans="1:31">
      <c r="A10" s="48">
        <v>41882</v>
      </c>
      <c r="B10" s="49">
        <f>Inputs!H31</f>
        <v>51572734.729477219</v>
      </c>
      <c r="C10" s="372">
        <v>19</v>
      </c>
      <c r="D10" s="372">
        <v>50</v>
      </c>
      <c r="E10" s="49">
        <v>31</v>
      </c>
      <c r="F10" s="128">
        <v>0</v>
      </c>
      <c r="G10" s="375">
        <v>20</v>
      </c>
      <c r="H10" s="375">
        <v>0</v>
      </c>
      <c r="I10" s="49">
        <f t="shared" si="2"/>
        <v>51417757.253435396</v>
      </c>
      <c r="J10" s="32">
        <f t="shared" si="0"/>
        <v>-154977.47604182363</v>
      </c>
      <c r="K10" s="41">
        <f t="shared" si="1"/>
        <v>-3.0050273047328587E-3</v>
      </c>
      <c r="L10" s="12">
        <f t="shared" si="3"/>
        <v>3.0050273047328587E-3</v>
      </c>
      <c r="M10" s="389">
        <f t="shared" si="4"/>
        <v>24018018080.294014</v>
      </c>
      <c r="N10" s="389">
        <f t="shared" si="5"/>
        <v>-1560850.4971310124</v>
      </c>
      <c r="O10" s="389">
        <f t="shared" si="6"/>
        <v>2436254274394.1284</v>
      </c>
      <c r="P10" s="390"/>
      <c r="Q10" s="12"/>
      <c r="AA10" s="125"/>
      <c r="AB10" s="125"/>
      <c r="AC10" s="125"/>
      <c r="AD10" s="125"/>
      <c r="AE10" s="125"/>
    </row>
    <row r="11" spans="1:31" ht="13" thickBot="1">
      <c r="A11" s="48">
        <v>41912</v>
      </c>
      <c r="B11" s="49">
        <f>Inputs!H32</f>
        <v>49731852.416765131</v>
      </c>
      <c r="C11" s="372">
        <v>93</v>
      </c>
      <c r="D11" s="372">
        <v>16</v>
      </c>
      <c r="E11" s="49">
        <v>30</v>
      </c>
      <c r="F11" s="128">
        <v>1</v>
      </c>
      <c r="G11" s="375">
        <v>21</v>
      </c>
      <c r="H11" s="375">
        <v>0</v>
      </c>
      <c r="I11" s="49">
        <f t="shared" si="2"/>
        <v>48573508.349815503</v>
      </c>
      <c r="J11" s="32">
        <f t="shared" si="0"/>
        <v>-1158344.0669496283</v>
      </c>
      <c r="K11" s="41">
        <f t="shared" si="1"/>
        <v>-2.3291794104961558E-2</v>
      </c>
      <c r="L11" s="12">
        <f t="shared" si="3"/>
        <v>2.3291794104961558E-2</v>
      </c>
      <c r="M11" s="389">
        <f t="shared" si="4"/>
        <v>1341760977437.405</v>
      </c>
      <c r="N11" s="389">
        <f t="shared" si="5"/>
        <v>-1003366.5909078047</v>
      </c>
      <c r="O11" s="389">
        <f t="shared" si="6"/>
        <v>1006744515749.9498</v>
      </c>
      <c r="P11" s="390"/>
      <c r="Q11" s="12"/>
      <c r="R11" t="s">
        <v>22</v>
      </c>
    </row>
    <row r="12" spans="1:31" ht="13">
      <c r="A12" s="48">
        <v>41943</v>
      </c>
      <c r="B12" s="49">
        <f>Inputs!H33</f>
        <v>51093870.841306411</v>
      </c>
      <c r="C12" s="372">
        <v>254</v>
      </c>
      <c r="D12" s="372">
        <v>0</v>
      </c>
      <c r="E12" s="49">
        <v>31</v>
      </c>
      <c r="F12" s="128">
        <v>1</v>
      </c>
      <c r="G12" s="375">
        <v>22</v>
      </c>
      <c r="H12" s="375">
        <v>0</v>
      </c>
      <c r="I12" s="49">
        <f t="shared" si="2"/>
        <v>50280371.266117498</v>
      </c>
      <c r="J12" s="32">
        <f t="shared" si="0"/>
        <v>-813499.57518891245</v>
      </c>
      <c r="K12" s="41">
        <f t="shared" si="1"/>
        <v>-1.5921666567709832E-2</v>
      </c>
      <c r="L12" s="12">
        <f t="shared" si="3"/>
        <v>1.5921666567709832E-2</v>
      </c>
      <c r="M12" s="389">
        <f t="shared" si="4"/>
        <v>661781558832.54102</v>
      </c>
      <c r="N12" s="389">
        <f t="shared" si="5"/>
        <v>344844.49176071584</v>
      </c>
      <c r="O12" s="389">
        <f t="shared" si="6"/>
        <v>118917723497.70642</v>
      </c>
      <c r="P12" s="390"/>
      <c r="Q12" s="12"/>
      <c r="R12" s="402"/>
      <c r="S12" s="402" t="s">
        <v>26</v>
      </c>
      <c r="T12" s="402" t="s">
        <v>27</v>
      </c>
      <c r="U12" s="402" t="s">
        <v>28</v>
      </c>
      <c r="V12" s="402" t="s">
        <v>29</v>
      </c>
      <c r="W12" s="402" t="s">
        <v>30</v>
      </c>
    </row>
    <row r="13" spans="1:31">
      <c r="A13" s="48">
        <v>41973</v>
      </c>
      <c r="B13" s="49">
        <f>Inputs!H34</f>
        <v>52157592.208755694</v>
      </c>
      <c r="C13" s="372">
        <v>510</v>
      </c>
      <c r="D13" s="372">
        <v>0</v>
      </c>
      <c r="E13" s="49">
        <v>30</v>
      </c>
      <c r="F13" s="128">
        <v>0</v>
      </c>
      <c r="G13" s="375">
        <v>20</v>
      </c>
      <c r="H13" s="375">
        <v>0</v>
      </c>
      <c r="I13" s="49">
        <f t="shared" si="2"/>
        <v>51239423.802731901</v>
      </c>
      <c r="J13" s="32">
        <f t="shared" si="0"/>
        <v>-918168.40602379292</v>
      </c>
      <c r="K13" s="41">
        <f t="shared" si="1"/>
        <v>-1.7603734511917518E-2</v>
      </c>
      <c r="L13" s="12">
        <f t="shared" si="3"/>
        <v>1.7603734511917518E-2</v>
      </c>
      <c r="M13" s="389">
        <f t="shared" si="4"/>
        <v>843033221820.27271</v>
      </c>
      <c r="N13" s="389">
        <f t="shared" si="5"/>
        <v>-104668.83083488047</v>
      </c>
      <c r="O13" s="389">
        <f t="shared" si="6"/>
        <v>10955564148.340824</v>
      </c>
      <c r="P13" s="390"/>
      <c r="Q13" s="12"/>
      <c r="R13" s="400" t="s">
        <v>23</v>
      </c>
      <c r="S13" s="400">
        <v>6</v>
      </c>
      <c r="T13" s="400">
        <v>909663953238938.25</v>
      </c>
      <c r="U13" s="400">
        <v>151610658873156.38</v>
      </c>
      <c r="V13" s="400">
        <v>74.654120844072949</v>
      </c>
      <c r="W13" s="400">
        <v>5.2484153258079322E-37</v>
      </c>
    </row>
    <row r="14" spans="1:31">
      <c r="A14" s="48">
        <v>42004</v>
      </c>
      <c r="B14" s="49">
        <f>Inputs!H35</f>
        <v>51987317.260896109</v>
      </c>
      <c r="C14" s="372">
        <v>574</v>
      </c>
      <c r="D14" s="372">
        <v>0</v>
      </c>
      <c r="E14" s="49">
        <v>31</v>
      </c>
      <c r="F14" s="128">
        <v>0</v>
      </c>
      <c r="G14" s="375">
        <v>21</v>
      </c>
      <c r="H14" s="375">
        <v>0</v>
      </c>
      <c r="I14" s="49">
        <f t="shared" si="2"/>
        <v>53238696.506011054</v>
      </c>
      <c r="J14" s="32">
        <f t="shared" si="0"/>
        <v>1251379.2451149449</v>
      </c>
      <c r="K14" s="41">
        <f t="shared" si="1"/>
        <v>2.4070856336651344E-2</v>
      </c>
      <c r="L14" s="12">
        <f t="shared" si="3"/>
        <v>2.4070856336651344E-2</v>
      </c>
      <c r="M14" s="389">
        <f t="shared" si="4"/>
        <v>1565950015104.4492</v>
      </c>
      <c r="N14" s="389">
        <f t="shared" si="5"/>
        <v>2169547.6511387378</v>
      </c>
      <c r="O14" s="389">
        <f t="shared" si="6"/>
        <v>4706937010561.6143</v>
      </c>
      <c r="P14" s="390"/>
      <c r="Q14" s="12"/>
      <c r="R14" s="400" t="s">
        <v>24</v>
      </c>
      <c r="S14" s="400">
        <v>113</v>
      </c>
      <c r="T14" s="400">
        <v>229485047294972.47</v>
      </c>
      <c r="U14" s="400">
        <v>2030841126504.1812</v>
      </c>
      <c r="V14" s="400"/>
      <c r="W14" s="400"/>
    </row>
    <row r="15" spans="1:31" ht="13" thickBot="1">
      <c r="A15" s="48">
        <v>42035</v>
      </c>
      <c r="B15" s="49">
        <f>Inputs!H36</f>
        <v>56566936.803699836</v>
      </c>
      <c r="C15" s="372">
        <v>829</v>
      </c>
      <c r="D15" s="372">
        <v>0</v>
      </c>
      <c r="E15" s="49">
        <v>31</v>
      </c>
      <c r="F15" s="128">
        <v>0</v>
      </c>
      <c r="G15" s="375">
        <v>21</v>
      </c>
      <c r="H15" s="375">
        <v>0</v>
      </c>
      <c r="I15" s="49">
        <f t="shared" si="2"/>
        <v>55358737.627420202</v>
      </c>
      <c r="J15" s="32">
        <f t="shared" si="0"/>
        <v>-1208199.1762796342</v>
      </c>
      <c r="K15" s="41">
        <f t="shared" si="1"/>
        <v>-2.1358752029871454E-2</v>
      </c>
      <c r="L15" s="12">
        <f t="shared" si="3"/>
        <v>2.1358752029871454E-2</v>
      </c>
      <c r="M15" s="389">
        <f t="shared" si="4"/>
        <v>1459745249562.7866</v>
      </c>
      <c r="N15" s="389">
        <f t="shared" si="5"/>
        <v>-2459578.4213945791</v>
      </c>
      <c r="O15" s="389">
        <f t="shared" si="6"/>
        <v>6049526010989.8496</v>
      </c>
      <c r="P15" s="390"/>
      <c r="Q15" s="12"/>
      <c r="R15" s="401" t="s">
        <v>8</v>
      </c>
      <c r="S15" s="401">
        <v>119</v>
      </c>
      <c r="T15" s="401">
        <v>1139149000533910.8</v>
      </c>
      <c r="U15" s="401"/>
      <c r="V15" s="401"/>
      <c r="W15" s="401"/>
    </row>
    <row r="16" spans="1:31" ht="13" thickBot="1">
      <c r="A16" s="48">
        <v>42063</v>
      </c>
      <c r="B16" s="49">
        <f>Inputs!H37</f>
        <v>53088514.585659482</v>
      </c>
      <c r="C16" s="372">
        <v>884</v>
      </c>
      <c r="D16" s="372">
        <v>0</v>
      </c>
      <c r="E16" s="49">
        <v>28</v>
      </c>
      <c r="F16" s="128">
        <v>0</v>
      </c>
      <c r="G16" s="375">
        <v>19</v>
      </c>
      <c r="H16" s="375">
        <v>0</v>
      </c>
      <c r="I16" s="49">
        <f t="shared" si="2"/>
        <v>52055109.156552732</v>
      </c>
      <c r="J16" s="32">
        <f t="shared" si="0"/>
        <v>-1033405.4291067496</v>
      </c>
      <c r="K16" s="41">
        <f t="shared" si="1"/>
        <v>-1.9465706229910187E-2</v>
      </c>
      <c r="L16" s="12">
        <f t="shared" si="3"/>
        <v>1.9465706229910187E-2</v>
      </c>
      <c r="M16" s="389">
        <f t="shared" si="4"/>
        <v>1067926780907.3053</v>
      </c>
      <c r="N16" s="389">
        <f t="shared" si="5"/>
        <v>174793.74717288464</v>
      </c>
      <c r="O16" s="389">
        <f t="shared" si="6"/>
        <v>30552854050.738319</v>
      </c>
      <c r="P16" s="390"/>
      <c r="Q16" s="12"/>
    </row>
    <row r="17" spans="1:26" ht="13">
      <c r="A17" s="48">
        <v>42094</v>
      </c>
      <c r="B17" s="49">
        <f>Inputs!H38</f>
        <v>54798804.767790496</v>
      </c>
      <c r="C17" s="372">
        <v>651</v>
      </c>
      <c r="D17" s="372">
        <v>0</v>
      </c>
      <c r="E17" s="49">
        <v>31</v>
      </c>
      <c r="F17" s="128">
        <v>0</v>
      </c>
      <c r="G17" s="375">
        <v>22</v>
      </c>
      <c r="H17" s="375">
        <v>0</v>
      </c>
      <c r="I17" s="49">
        <f t="shared" si="2"/>
        <v>54519525.397374928</v>
      </c>
      <c r="J17" s="32">
        <f t="shared" si="0"/>
        <v>-279279.37041556835</v>
      </c>
      <c r="K17" s="41">
        <f t="shared" si="1"/>
        <v>-5.0964500338832657E-3</v>
      </c>
      <c r="L17" s="12">
        <f t="shared" si="3"/>
        <v>5.0964500338832657E-3</v>
      </c>
      <c r="M17" s="389">
        <f t="shared" si="4"/>
        <v>77996966739.716232</v>
      </c>
      <c r="N17" s="389">
        <f t="shared" si="5"/>
        <v>754126.05869118124</v>
      </c>
      <c r="O17" s="389">
        <f t="shared" si="6"/>
        <v>568706112397.09497</v>
      </c>
      <c r="P17" s="390"/>
      <c r="Q17" s="12"/>
      <c r="R17" s="402"/>
      <c r="S17" s="402" t="s">
        <v>241</v>
      </c>
      <c r="T17" s="402" t="s">
        <v>20</v>
      </c>
      <c r="U17" s="402" t="s">
        <v>242</v>
      </c>
      <c r="V17" s="402" t="s">
        <v>243</v>
      </c>
      <c r="W17" s="402" t="s">
        <v>244</v>
      </c>
      <c r="X17" s="402" t="s">
        <v>245</v>
      </c>
      <c r="Y17" s="402" t="s">
        <v>246</v>
      </c>
      <c r="Z17" s="402" t="s">
        <v>247</v>
      </c>
    </row>
    <row r="18" spans="1:26">
      <c r="A18" s="48">
        <v>42124</v>
      </c>
      <c r="B18" s="49">
        <f>Inputs!H39</f>
        <v>49118824.670694105</v>
      </c>
      <c r="C18" s="372">
        <v>341</v>
      </c>
      <c r="D18" s="372">
        <v>0</v>
      </c>
      <c r="E18" s="49">
        <v>30</v>
      </c>
      <c r="F18" s="128">
        <v>1</v>
      </c>
      <c r="G18" s="375">
        <v>21</v>
      </c>
      <c r="H18" s="375">
        <v>0</v>
      </c>
      <c r="I18" s="49">
        <f t="shared" si="2"/>
        <v>49536495.462182581</v>
      </c>
      <c r="J18" s="32">
        <f t="shared" si="0"/>
        <v>417670.7914884761</v>
      </c>
      <c r="K18" s="41">
        <f t="shared" si="1"/>
        <v>8.5032733231842194E-3</v>
      </c>
      <c r="L18" s="12">
        <f t="shared" si="3"/>
        <v>8.5032733231842194E-3</v>
      </c>
      <c r="M18" s="389">
        <f t="shared" si="4"/>
        <v>174448890062.61008</v>
      </c>
      <c r="N18" s="389">
        <f t="shared" si="5"/>
        <v>696950.16190404445</v>
      </c>
      <c r="O18" s="389">
        <f t="shared" si="6"/>
        <v>485739528178.07379</v>
      </c>
      <c r="P18" s="390"/>
      <c r="Q18" s="12"/>
      <c r="R18" s="400" t="s">
        <v>25</v>
      </c>
      <c r="S18" s="517">
        <v>9390419.1383956205</v>
      </c>
      <c r="T18" s="400">
        <v>5038052.8717210507</v>
      </c>
      <c r="U18" s="400">
        <v>1.8638984896535546</v>
      </c>
      <c r="V18" s="400">
        <v>6.4931627792796251E-2</v>
      </c>
      <c r="W18" s="400">
        <v>-590872.26075076126</v>
      </c>
      <c r="X18" s="400">
        <v>19371710.537542</v>
      </c>
      <c r="Y18" s="400">
        <v>-590872.26075076126</v>
      </c>
      <c r="Z18" s="400">
        <v>19371710.537542</v>
      </c>
    </row>
    <row r="19" spans="1:26">
      <c r="A19" s="48">
        <v>42155</v>
      </c>
      <c r="B19" s="49">
        <f>Inputs!H40</f>
        <v>50076106.820359536</v>
      </c>
      <c r="C19" s="372">
        <v>107</v>
      </c>
      <c r="D19" s="372">
        <v>35</v>
      </c>
      <c r="E19" s="49">
        <v>31</v>
      </c>
      <c r="F19" s="128">
        <v>1</v>
      </c>
      <c r="G19" s="375">
        <v>20</v>
      </c>
      <c r="H19" s="375">
        <v>0</v>
      </c>
      <c r="I19" s="49">
        <f t="shared" si="2"/>
        <v>50180659.944554694</v>
      </c>
      <c r="J19" s="32">
        <f t="shared" si="0"/>
        <v>104553.12419515848</v>
      </c>
      <c r="K19" s="41">
        <f t="shared" si="1"/>
        <v>2.0878844389845843E-3</v>
      </c>
      <c r="L19" s="12">
        <f t="shared" si="3"/>
        <v>2.0878844389845843E-3</v>
      </c>
      <c r="M19" s="389">
        <f t="shared" si="4"/>
        <v>10931355778.968233</v>
      </c>
      <c r="N19" s="389">
        <f t="shared" si="5"/>
        <v>-313117.66729331762</v>
      </c>
      <c r="O19" s="389">
        <f t="shared" si="6"/>
        <v>98042673571.20874</v>
      </c>
      <c r="P19" s="390"/>
      <c r="Q19" s="12"/>
      <c r="R19" s="400" t="s">
        <v>3</v>
      </c>
      <c r="S19" s="517">
        <v>8313.8867506241186</v>
      </c>
      <c r="T19" s="400">
        <v>950.3162098190711</v>
      </c>
      <c r="U19" s="400">
        <v>8.7485477620201628</v>
      </c>
      <c r="V19" s="400">
        <v>2.3721957002932442E-14</v>
      </c>
      <c r="W19" s="400">
        <v>6431.1389404971915</v>
      </c>
      <c r="X19" s="400">
        <v>10196.634560751045</v>
      </c>
      <c r="Y19" s="400">
        <v>6431.1389404971915</v>
      </c>
      <c r="Z19" s="400">
        <v>10196.634560751045</v>
      </c>
    </row>
    <row r="20" spans="1:26">
      <c r="A20" s="48">
        <v>42185</v>
      </c>
      <c r="B20" s="49">
        <f>Inputs!H41</f>
        <v>50430697.920433432</v>
      </c>
      <c r="C20" s="372">
        <v>34</v>
      </c>
      <c r="D20" s="372">
        <v>24</v>
      </c>
      <c r="E20" s="49">
        <v>30</v>
      </c>
      <c r="F20" s="128">
        <v>0</v>
      </c>
      <c r="G20" s="375">
        <v>22</v>
      </c>
      <c r="H20" s="375">
        <v>0</v>
      </c>
      <c r="I20" s="49">
        <f t="shared" si="2"/>
        <v>50211618.13524802</v>
      </c>
      <c r="J20" s="32">
        <f t="shared" si="0"/>
        <v>-219079.78518541157</v>
      </c>
      <c r="K20" s="41">
        <f t="shared" si="1"/>
        <v>-4.3441751595637776E-3</v>
      </c>
      <c r="L20" s="12">
        <f t="shared" si="3"/>
        <v>4.3441751595637776E-3</v>
      </c>
      <c r="M20" s="389">
        <f t="shared" si="4"/>
        <v>47995952276.886078</v>
      </c>
      <c r="N20" s="389">
        <f t="shared" si="5"/>
        <v>-323632.90938057005</v>
      </c>
      <c r="O20" s="389">
        <f t="shared" si="6"/>
        <v>104738260034.13226</v>
      </c>
      <c r="P20" s="390"/>
      <c r="Q20" s="12"/>
      <c r="R20" s="400" t="s">
        <v>4</v>
      </c>
      <c r="S20" s="517">
        <v>68678.550111731034</v>
      </c>
      <c r="T20" s="400">
        <v>6835.8762902031131</v>
      </c>
      <c r="U20" s="400">
        <v>10.046780719270506</v>
      </c>
      <c r="V20" s="400">
        <v>2.3502390948874019E-17</v>
      </c>
      <c r="W20" s="400">
        <v>55135.446266192259</v>
      </c>
      <c r="X20" s="400">
        <v>82221.653957269809</v>
      </c>
      <c r="Y20" s="400">
        <v>55135.446266192259</v>
      </c>
      <c r="Z20" s="400">
        <v>82221.653957269809</v>
      </c>
    </row>
    <row r="21" spans="1:26">
      <c r="A21" s="48">
        <v>42216</v>
      </c>
      <c r="B21" s="49">
        <f>Inputs!H42</f>
        <v>53685776.468836814</v>
      </c>
      <c r="C21" s="372">
        <v>11</v>
      </c>
      <c r="D21" s="372">
        <v>70</v>
      </c>
      <c r="E21" s="49">
        <v>31</v>
      </c>
      <c r="F21" s="128">
        <v>0</v>
      </c>
      <c r="G21" s="375">
        <v>22</v>
      </c>
      <c r="H21" s="375">
        <v>0</v>
      </c>
      <c r="I21" s="49">
        <f t="shared" si="2"/>
        <v>54006136.384796664</v>
      </c>
      <c r="J21" s="32">
        <f t="shared" si="0"/>
        <v>320359.91595984995</v>
      </c>
      <c r="K21" s="41">
        <f t="shared" si="1"/>
        <v>5.9673145669376787E-3</v>
      </c>
      <c r="L21" s="12">
        <f t="shared" si="3"/>
        <v>5.9673145669376787E-3</v>
      </c>
      <c r="M21" s="389">
        <f t="shared" si="4"/>
        <v>102630475753.80212</v>
      </c>
      <c r="N21" s="389">
        <f t="shared" si="5"/>
        <v>539439.70114526153</v>
      </c>
      <c r="O21" s="389">
        <f t="shared" si="6"/>
        <v>290995191171.68909</v>
      </c>
      <c r="P21" s="390"/>
      <c r="Q21" s="12"/>
      <c r="R21" s="400" t="s">
        <v>101</v>
      </c>
      <c r="S21" s="517">
        <v>826524.33967338456</v>
      </c>
      <c r="T21" s="400">
        <v>178717.86189100175</v>
      </c>
      <c r="U21" s="400">
        <v>4.6247438892116648</v>
      </c>
      <c r="V21" s="400">
        <v>1.0045327817241624E-5</v>
      </c>
      <c r="W21" s="400">
        <v>472452.02181834972</v>
      </c>
      <c r="X21" s="400">
        <v>1180596.6575284195</v>
      </c>
      <c r="Y21" s="400">
        <v>472452.02181834972</v>
      </c>
      <c r="Z21" s="400">
        <v>1180596.6575284195</v>
      </c>
    </row>
    <row r="22" spans="1:26">
      <c r="A22" s="48">
        <v>42247</v>
      </c>
      <c r="B22" s="49">
        <f>Inputs!H43</f>
        <v>53380335.242492951</v>
      </c>
      <c r="C22" s="372">
        <v>20</v>
      </c>
      <c r="D22" s="372">
        <v>55</v>
      </c>
      <c r="E22" s="49">
        <v>31</v>
      </c>
      <c r="F22" s="128">
        <v>0</v>
      </c>
      <c r="G22" s="375">
        <v>20</v>
      </c>
      <c r="H22" s="375">
        <v>0</v>
      </c>
      <c r="I22" s="49">
        <f t="shared" si="2"/>
        <v>51769463.890744679</v>
      </c>
      <c r="J22" s="32">
        <f t="shared" si="0"/>
        <v>-1610871.3517482728</v>
      </c>
      <c r="K22" s="41">
        <f t="shared" si="1"/>
        <v>-3.0177243069578041E-2</v>
      </c>
      <c r="L22" s="12">
        <f t="shared" si="3"/>
        <v>3.0177243069578041E-2</v>
      </c>
      <c r="M22" s="389">
        <f t="shared" si="4"/>
        <v>2594906511883.3076</v>
      </c>
      <c r="N22" s="389">
        <f t="shared" si="5"/>
        <v>-1931231.2677081227</v>
      </c>
      <c r="O22" s="389">
        <f t="shared" si="6"/>
        <v>3729654209373.5229</v>
      </c>
      <c r="P22" s="390"/>
      <c r="Q22" s="12"/>
      <c r="R22" s="400" t="s">
        <v>14</v>
      </c>
      <c r="S22" s="517">
        <v>-938541.0912596694</v>
      </c>
      <c r="T22" s="400">
        <v>378854.1142791147</v>
      </c>
      <c r="U22" s="400">
        <v>-2.4773152933696645</v>
      </c>
      <c r="V22" s="400">
        <v>1.4717561933020295E-2</v>
      </c>
      <c r="W22" s="400">
        <v>-1689119.4215528895</v>
      </c>
      <c r="X22" s="400">
        <v>-187962.76096644939</v>
      </c>
      <c r="Y22" s="400">
        <v>-1689119.4215528895</v>
      </c>
      <c r="Z22" s="400">
        <v>-187962.76096644939</v>
      </c>
    </row>
    <row r="23" spans="1:26">
      <c r="A23" s="48">
        <v>42277</v>
      </c>
      <c r="B23" s="49">
        <f>Inputs!H44</f>
        <v>52633190.38017267</v>
      </c>
      <c r="C23" s="372">
        <v>37</v>
      </c>
      <c r="D23" s="372">
        <v>50</v>
      </c>
      <c r="E23" s="49">
        <v>30</v>
      </c>
      <c r="F23" s="128">
        <v>1</v>
      </c>
      <c r="G23" s="375">
        <v>21</v>
      </c>
      <c r="H23" s="375">
        <v>0</v>
      </c>
      <c r="I23" s="49">
        <f t="shared" si="2"/>
        <v>50443001.395579405</v>
      </c>
      <c r="J23" s="32">
        <f t="shared" si="0"/>
        <v>-2190188.9845932648</v>
      </c>
      <c r="K23" s="41">
        <f t="shared" si="1"/>
        <v>-4.1612316653681813E-2</v>
      </c>
      <c r="L23" s="12">
        <f t="shared" si="3"/>
        <v>4.1612316653681813E-2</v>
      </c>
      <c r="M23" s="389">
        <f t="shared" si="4"/>
        <v>4796927788233.6758</v>
      </c>
      <c r="N23" s="389">
        <f t="shared" si="5"/>
        <v>-579317.63284499198</v>
      </c>
      <c r="O23" s="389">
        <f t="shared" si="6"/>
        <v>335608919725.12494</v>
      </c>
      <c r="P23" s="390"/>
      <c r="Q23" s="12"/>
      <c r="R23" s="400" t="s">
        <v>253</v>
      </c>
      <c r="S23" s="517">
        <v>640659.61156582239</v>
      </c>
      <c r="T23" s="400">
        <v>140255.31571836706</v>
      </c>
      <c r="U23" s="400">
        <v>4.5678098422470352</v>
      </c>
      <c r="V23" s="400">
        <v>1.264242282533408E-5</v>
      </c>
      <c r="W23" s="400">
        <v>362788.534761091</v>
      </c>
      <c r="X23" s="400">
        <v>918530.68837055378</v>
      </c>
      <c r="Y23" s="400">
        <v>362788.534761091</v>
      </c>
      <c r="Z23" s="400">
        <v>918530.68837055378</v>
      </c>
    </row>
    <row r="24" spans="1:26" ht="13" thickBot="1">
      <c r="A24" s="48">
        <v>42308</v>
      </c>
      <c r="B24" s="49">
        <f>Inputs!H45</f>
        <v>50724463.017140411</v>
      </c>
      <c r="C24" s="372">
        <v>262</v>
      </c>
      <c r="D24" s="372">
        <v>0</v>
      </c>
      <c r="E24" s="49">
        <v>31</v>
      </c>
      <c r="F24" s="128">
        <v>1</v>
      </c>
      <c r="G24" s="375">
        <v>21</v>
      </c>
      <c r="H24" s="375">
        <v>0</v>
      </c>
      <c r="I24" s="49">
        <f t="shared" si="2"/>
        <v>49706222.748556659</v>
      </c>
      <c r="J24" s="32">
        <f t="shared" si="0"/>
        <v>-1018240.2685837522</v>
      </c>
      <c r="K24" s="41">
        <f t="shared" si="1"/>
        <v>-2.0073948702811827E-2</v>
      </c>
      <c r="L24" s="12">
        <f t="shared" si="3"/>
        <v>2.0073948702811827E-2</v>
      </c>
      <c r="M24" s="389">
        <f t="shared" si="4"/>
        <v>1036813244565.5118</v>
      </c>
      <c r="N24" s="389">
        <f t="shared" si="5"/>
        <v>1171948.7160095125</v>
      </c>
      <c r="O24" s="389">
        <f t="shared" si="6"/>
        <v>1373463792956.345</v>
      </c>
      <c r="P24" s="390"/>
      <c r="Q24" s="12"/>
      <c r="R24" s="401" t="s">
        <v>252</v>
      </c>
      <c r="S24" s="518">
        <v>-8347929.5564957205</v>
      </c>
      <c r="T24" s="401">
        <v>841524.2863078129</v>
      </c>
      <c r="U24" s="401">
        <v>-9.9200102627129798</v>
      </c>
      <c r="V24" s="401">
        <v>4.6343199690232104E-17</v>
      </c>
      <c r="W24" s="401">
        <v>-10015140.9444992</v>
      </c>
      <c r="X24" s="401">
        <v>-6680718.1684922408</v>
      </c>
      <c r="Y24" s="401">
        <v>-10015140.9444992</v>
      </c>
      <c r="Z24" s="401">
        <v>-6680718.1684922408</v>
      </c>
    </row>
    <row r="25" spans="1:26">
      <c r="A25" s="48">
        <v>42338</v>
      </c>
      <c r="B25" s="49">
        <f>Inputs!H46</f>
        <v>50208550.187572964</v>
      </c>
      <c r="C25" s="372">
        <v>359</v>
      </c>
      <c r="D25" s="372">
        <v>0</v>
      </c>
      <c r="E25" s="49">
        <v>30</v>
      </c>
      <c r="F25" s="128">
        <v>0</v>
      </c>
      <c r="G25" s="375">
        <v>21</v>
      </c>
      <c r="H25" s="375">
        <v>0</v>
      </c>
      <c r="I25" s="49">
        <f t="shared" si="2"/>
        <v>50624686.514953487</v>
      </c>
      <c r="J25" s="32">
        <f t="shared" si="0"/>
        <v>416136.32738052309</v>
      </c>
      <c r="K25" s="41">
        <f t="shared" si="1"/>
        <v>8.2881566152754656E-3</v>
      </c>
      <c r="L25" s="12">
        <f t="shared" si="3"/>
        <v>8.2881566152754656E-3</v>
      </c>
      <c r="M25" s="389">
        <f t="shared" si="4"/>
        <v>173169442965.74988</v>
      </c>
      <c r="N25" s="389">
        <f t="shared" si="5"/>
        <v>1434376.5959642753</v>
      </c>
      <c r="O25" s="389">
        <f t="shared" si="6"/>
        <v>2057436219050.0618</v>
      </c>
      <c r="P25" s="390"/>
      <c r="Q25" s="12"/>
    </row>
    <row r="26" spans="1:26">
      <c r="A26" s="48">
        <v>42369</v>
      </c>
      <c r="B26" s="49">
        <f>Inputs!H47</f>
        <v>49447151.504043318</v>
      </c>
      <c r="C26" s="372">
        <v>454</v>
      </c>
      <c r="D26" s="372">
        <v>0</v>
      </c>
      <c r="E26" s="49">
        <v>31</v>
      </c>
      <c r="F26" s="128">
        <v>0</v>
      </c>
      <c r="G26" s="375">
        <v>21</v>
      </c>
      <c r="H26" s="375">
        <v>0</v>
      </c>
      <c r="I26" s="49">
        <f t="shared" si="2"/>
        <v>52241030.095936157</v>
      </c>
      <c r="J26" s="32">
        <f t="shared" si="0"/>
        <v>2793878.5918928385</v>
      </c>
      <c r="K26" s="41">
        <f t="shared" si="1"/>
        <v>5.650231624898315E-2</v>
      </c>
      <c r="L26" s="12">
        <f t="shared" si="3"/>
        <v>5.650231624898315E-2</v>
      </c>
      <c r="M26" s="389">
        <f t="shared" si="4"/>
        <v>7805757586237.1104</v>
      </c>
      <c r="N26" s="389">
        <f t="shared" si="5"/>
        <v>2377742.2645123154</v>
      </c>
      <c r="O26" s="389">
        <f t="shared" si="6"/>
        <v>5653658276448.1533</v>
      </c>
      <c r="P26" s="390"/>
      <c r="Q26" s="12"/>
      <c r="R26" t="s">
        <v>260</v>
      </c>
      <c r="S26" s="392">
        <f>L123</f>
        <v>2.0987141905256194E-2</v>
      </c>
    </row>
    <row r="27" spans="1:26">
      <c r="A27" s="48">
        <v>42400</v>
      </c>
      <c r="B27" s="49">
        <f>Inputs!H48</f>
        <v>54711198.963777639</v>
      </c>
      <c r="C27" s="372">
        <v>699</v>
      </c>
      <c r="D27" s="372">
        <v>0</v>
      </c>
      <c r="E27" s="49">
        <v>31</v>
      </c>
      <c r="F27" s="128">
        <v>0</v>
      </c>
      <c r="G27" s="375">
        <v>20</v>
      </c>
      <c r="H27" s="375">
        <v>0</v>
      </c>
      <c r="I27" s="49">
        <f t="shared" si="2"/>
        <v>53637272.738273248</v>
      </c>
      <c r="J27" s="32">
        <f t="shared" si="0"/>
        <v>-1073926.2255043909</v>
      </c>
      <c r="K27" s="41">
        <f t="shared" si="1"/>
        <v>-1.9629001846868676E-2</v>
      </c>
      <c r="L27" s="12">
        <f t="shared" si="3"/>
        <v>1.9629001846868676E-2</v>
      </c>
      <c r="M27" s="389">
        <f t="shared" si="4"/>
        <v>1153317537826.1079</v>
      </c>
      <c r="N27" s="389">
        <f t="shared" si="5"/>
        <v>-3867804.8173972294</v>
      </c>
      <c r="O27" s="389">
        <f t="shared" si="6"/>
        <v>14959914105481.215</v>
      </c>
    </row>
    <row r="28" spans="1:26">
      <c r="A28" s="48">
        <v>42429</v>
      </c>
      <c r="B28" s="49">
        <f>Inputs!H49</f>
        <v>51213109.972258501</v>
      </c>
      <c r="C28" s="372">
        <v>604</v>
      </c>
      <c r="D28" s="372">
        <v>0</v>
      </c>
      <c r="E28" s="49">
        <v>29</v>
      </c>
      <c r="F28" s="128">
        <v>0</v>
      </c>
      <c r="G28" s="375">
        <v>20</v>
      </c>
      <c r="H28" s="375">
        <v>0</v>
      </c>
      <c r="I28" s="49">
        <f t="shared" si="2"/>
        <v>51194404.817617185</v>
      </c>
      <c r="J28" s="32">
        <f t="shared" si="0"/>
        <v>-18705.154641315341</v>
      </c>
      <c r="K28" s="41">
        <f t="shared" si="1"/>
        <v>-3.6524152998026652E-4</v>
      </c>
      <c r="L28" s="12">
        <f t="shared" si="3"/>
        <v>3.6524152998026652E-4</v>
      </c>
      <c r="M28" s="389">
        <f t="shared" si="4"/>
        <v>349882810.15552086</v>
      </c>
      <c r="N28" s="389">
        <f t="shared" si="5"/>
        <v>1055221.0708630756</v>
      </c>
      <c r="O28" s="389">
        <f t="shared" si="6"/>
        <v>1113491508393.416</v>
      </c>
      <c r="R28" t="s">
        <v>261</v>
      </c>
      <c r="S28" s="391">
        <f>O123</f>
        <v>334166287304526.31</v>
      </c>
    </row>
    <row r="29" spans="1:26">
      <c r="A29" s="48">
        <v>42460</v>
      </c>
      <c r="B29" s="49">
        <f>Inputs!H50</f>
        <v>51795720.373025917</v>
      </c>
      <c r="C29" s="372">
        <v>467</v>
      </c>
      <c r="D29" s="372">
        <v>0</v>
      </c>
      <c r="E29" s="49">
        <v>31</v>
      </c>
      <c r="F29" s="128">
        <v>0</v>
      </c>
      <c r="G29" s="375">
        <v>22</v>
      </c>
      <c r="H29" s="375">
        <v>0</v>
      </c>
      <c r="I29" s="49">
        <f t="shared" si="2"/>
        <v>52989770.235260099</v>
      </c>
      <c r="J29" s="32">
        <f t="shared" si="0"/>
        <v>1194049.8622341827</v>
      </c>
      <c r="K29" s="41">
        <f t="shared" si="1"/>
        <v>2.3053060245803971E-2</v>
      </c>
      <c r="L29" s="12">
        <f t="shared" si="3"/>
        <v>2.3053060245803971E-2</v>
      </c>
      <c r="M29" s="389">
        <f t="shared" si="4"/>
        <v>1425755073501.4705</v>
      </c>
      <c r="N29" s="389">
        <f t="shared" si="5"/>
        <v>1212755.016875498</v>
      </c>
      <c r="O29" s="389">
        <f t="shared" si="6"/>
        <v>1470774730956.6895</v>
      </c>
      <c r="R29" t="s">
        <v>262</v>
      </c>
      <c r="S29" s="391">
        <f>M123</f>
        <v>229485047294972.34</v>
      </c>
    </row>
    <row r="30" spans="1:26">
      <c r="A30" s="48">
        <v>42490</v>
      </c>
      <c r="B30" s="49">
        <f>Inputs!H51</f>
        <v>49108893.628188334</v>
      </c>
      <c r="C30" s="372">
        <v>391</v>
      </c>
      <c r="D30" s="372">
        <v>0</v>
      </c>
      <c r="E30" s="49">
        <v>30</v>
      </c>
      <c r="F30" s="128">
        <v>1</v>
      </c>
      <c r="G30" s="375">
        <v>21</v>
      </c>
      <c r="H30" s="375">
        <v>0</v>
      </c>
      <c r="I30" s="49">
        <f t="shared" si="2"/>
        <v>49952189.79971379</v>
      </c>
      <c r="J30" s="32">
        <f t="shared" si="0"/>
        <v>843296.17152545601</v>
      </c>
      <c r="K30" s="41">
        <f t="shared" si="1"/>
        <v>1.7171964367802554E-2</v>
      </c>
      <c r="L30" s="12">
        <f t="shared" si="3"/>
        <v>1.7171964367802554E-2</v>
      </c>
      <c r="M30" s="389">
        <f t="shared" si="4"/>
        <v>711148432909.49133</v>
      </c>
      <c r="N30" s="389">
        <f t="shared" si="5"/>
        <v>-350753.69070872664</v>
      </c>
      <c r="O30" s="389">
        <f t="shared" si="6"/>
        <v>123028151545.79308</v>
      </c>
    </row>
    <row r="31" spans="1:26">
      <c r="A31" s="48">
        <v>42521</v>
      </c>
      <c r="B31" s="49">
        <f>Inputs!H52</f>
        <v>49179033.3673492</v>
      </c>
      <c r="C31" s="372">
        <v>149</v>
      </c>
      <c r="D31" s="372">
        <v>26</v>
      </c>
      <c r="E31" s="49">
        <v>31</v>
      </c>
      <c r="F31" s="128">
        <v>1</v>
      </c>
      <c r="G31" s="375">
        <v>21</v>
      </c>
      <c r="H31" s="375">
        <v>0</v>
      </c>
      <c r="I31" s="49">
        <f t="shared" si="2"/>
        <v>50552395.848641142</v>
      </c>
      <c r="J31" s="32">
        <f t="shared" si="0"/>
        <v>1373362.4812919423</v>
      </c>
      <c r="K31" s="41">
        <f t="shared" si="1"/>
        <v>2.7925772168668549E-2</v>
      </c>
      <c r="L31" s="12">
        <f t="shared" si="3"/>
        <v>2.7925772168668549E-2</v>
      </c>
      <c r="M31" s="389">
        <f t="shared" si="4"/>
        <v>1886124505020.3606</v>
      </c>
      <c r="N31" s="389">
        <f t="shared" si="5"/>
        <v>530066.30976648629</v>
      </c>
      <c r="O31" s="389">
        <f t="shared" si="6"/>
        <v>280970292749.46057</v>
      </c>
      <c r="R31" t="s">
        <v>263</v>
      </c>
      <c r="S31" s="393">
        <f>S28/S29</f>
        <v>1.4561571276362952</v>
      </c>
    </row>
    <row r="32" spans="1:26">
      <c r="A32" s="48">
        <v>42551</v>
      </c>
      <c r="B32" s="49">
        <f>Inputs!H53</f>
        <v>51408195.258544751</v>
      </c>
      <c r="C32" s="372">
        <v>43</v>
      </c>
      <c r="D32" s="372">
        <v>43</v>
      </c>
      <c r="E32" s="49">
        <v>30</v>
      </c>
      <c r="F32" s="128">
        <v>0</v>
      </c>
      <c r="G32" s="375">
        <v>22</v>
      </c>
      <c r="H32" s="375">
        <v>0</v>
      </c>
      <c r="I32" s="49">
        <f t="shared" si="2"/>
        <v>51591335.568126515</v>
      </c>
      <c r="J32" s="32">
        <f t="shared" si="0"/>
        <v>183140.30958176404</v>
      </c>
      <c r="K32" s="41">
        <f t="shared" si="1"/>
        <v>3.5624730387967393E-3</v>
      </c>
      <c r="L32" s="12">
        <f t="shared" si="3"/>
        <v>3.5624730387967393E-3</v>
      </c>
      <c r="M32" s="389">
        <f t="shared" si="4"/>
        <v>33540372993.704372</v>
      </c>
      <c r="N32" s="389">
        <f t="shared" si="5"/>
        <v>-1190222.1717101783</v>
      </c>
      <c r="O32" s="389">
        <f t="shared" si="6"/>
        <v>1416628818030.4932</v>
      </c>
    </row>
    <row r="33" spans="1:19">
      <c r="A33" s="48">
        <v>42582</v>
      </c>
      <c r="B33" s="49">
        <f>Inputs!H54</f>
        <v>54344266.210666165</v>
      </c>
      <c r="C33" s="372">
        <v>5</v>
      </c>
      <c r="D33" s="372">
        <v>108</v>
      </c>
      <c r="E33" s="49">
        <v>31</v>
      </c>
      <c r="F33" s="128">
        <v>0</v>
      </c>
      <c r="G33" s="375">
        <v>20</v>
      </c>
      <c r="H33" s="375">
        <v>0</v>
      </c>
      <c r="I33" s="49">
        <f t="shared" si="2"/>
        <v>55284718.74540706</v>
      </c>
      <c r="J33" s="32">
        <f t="shared" si="0"/>
        <v>940452.53474089503</v>
      </c>
      <c r="K33" s="41">
        <f t="shared" si="1"/>
        <v>1.7305460176704202E-2</v>
      </c>
      <c r="L33" s="12">
        <f t="shared" si="3"/>
        <v>1.7305460176704202E-2</v>
      </c>
      <c r="M33" s="389">
        <f t="shared" si="4"/>
        <v>884450970100.57434</v>
      </c>
      <c r="N33" s="389">
        <f t="shared" si="5"/>
        <v>757312.22515913099</v>
      </c>
      <c r="O33" s="389">
        <f t="shared" si="6"/>
        <v>573521806375.47437</v>
      </c>
      <c r="P33"/>
      <c r="Q33"/>
      <c r="S33" s="45"/>
    </row>
    <row r="34" spans="1:19">
      <c r="A34" s="48">
        <v>42613</v>
      </c>
      <c r="B34" s="49">
        <f>Inputs!H55</f>
        <v>58840045.4836649</v>
      </c>
      <c r="C34" s="372">
        <v>1</v>
      </c>
      <c r="D34" s="372">
        <v>123</v>
      </c>
      <c r="E34" s="49">
        <v>31</v>
      </c>
      <c r="F34" s="128">
        <v>0</v>
      </c>
      <c r="G34" s="375">
        <v>22</v>
      </c>
      <c r="H34" s="375">
        <v>0</v>
      </c>
      <c r="I34" s="49">
        <f t="shared" si="2"/>
        <v>57562960.673212171</v>
      </c>
      <c r="J34" s="32">
        <f t="shared" si="0"/>
        <v>-1277084.8104527295</v>
      </c>
      <c r="K34" s="41">
        <f t="shared" si="1"/>
        <v>-2.1704347778032772E-2</v>
      </c>
      <c r="L34" s="12">
        <f t="shared" si="3"/>
        <v>2.1704347778032772E-2</v>
      </c>
      <c r="M34" s="389">
        <f t="shared" si="4"/>
        <v>1630945613089.084</v>
      </c>
      <c r="N34" s="389">
        <f t="shared" si="5"/>
        <v>-2217537.3451936245</v>
      </c>
      <c r="O34" s="389">
        <f t="shared" si="6"/>
        <v>4917471877328.3877</v>
      </c>
      <c r="P34"/>
      <c r="Q34"/>
    </row>
    <row r="35" spans="1:19">
      <c r="A35" s="48">
        <v>42643</v>
      </c>
      <c r="B35" s="49">
        <f>Inputs!H56</f>
        <v>51928185.666141495</v>
      </c>
      <c r="C35" s="372">
        <v>41</v>
      </c>
      <c r="D35" s="372">
        <v>40</v>
      </c>
      <c r="E35" s="49">
        <v>30</v>
      </c>
      <c r="F35" s="128">
        <v>1</v>
      </c>
      <c r="G35" s="375">
        <v>21</v>
      </c>
      <c r="H35" s="375">
        <v>0</v>
      </c>
      <c r="I35" s="49">
        <f t="shared" si="2"/>
        <v>49789471.441464588</v>
      </c>
      <c r="J35" s="32">
        <f t="shared" ref="J35:J66" si="7">I35-B35</f>
        <v>-2138714.2246769071</v>
      </c>
      <c r="K35" s="41">
        <f t="shared" ref="K35:K66" si="8">J35/B35</f>
        <v>-4.1185999419028486E-2</v>
      </c>
      <c r="L35" s="12">
        <f t="shared" si="3"/>
        <v>4.1185999419028486E-2</v>
      </c>
      <c r="M35" s="389">
        <f t="shared" si="4"/>
        <v>4574098534835.3438</v>
      </c>
      <c r="N35" s="389">
        <f t="shared" si="5"/>
        <v>-861629.4142241776</v>
      </c>
      <c r="O35" s="389">
        <f t="shared" si="6"/>
        <v>742405247456.29944</v>
      </c>
      <c r="P35"/>
      <c r="Q35"/>
    </row>
    <row r="36" spans="1:19">
      <c r="A36" s="48">
        <v>42674</v>
      </c>
      <c r="B36" s="49">
        <f>Inputs!H57</f>
        <v>50650361.788291343</v>
      </c>
      <c r="C36" s="372">
        <v>226</v>
      </c>
      <c r="D36" s="372">
        <v>3</v>
      </c>
      <c r="E36" s="49">
        <v>31</v>
      </c>
      <c r="F36" s="128">
        <v>1</v>
      </c>
      <c r="G36" s="375">
        <v>20</v>
      </c>
      <c r="H36" s="375">
        <v>0</v>
      </c>
      <c r="I36" s="49">
        <f t="shared" si="2"/>
        <v>48972298.864303567</v>
      </c>
      <c r="J36" s="32">
        <f t="shared" si="7"/>
        <v>-1678062.923987776</v>
      </c>
      <c r="K36" s="41">
        <f t="shared" si="8"/>
        <v>-3.3130324537497924E-2</v>
      </c>
      <c r="L36" s="12">
        <f t="shared" si="3"/>
        <v>3.3130324537497924E-2</v>
      </c>
      <c r="M36" s="389">
        <f t="shared" si="4"/>
        <v>2815895176862.4048</v>
      </c>
      <c r="N36" s="389">
        <f t="shared" si="5"/>
        <v>460651.30068913102</v>
      </c>
      <c r="O36" s="389">
        <f t="shared" si="6"/>
        <v>212199620826.5882</v>
      </c>
      <c r="P36"/>
      <c r="Q36"/>
    </row>
    <row r="37" spans="1:19">
      <c r="A37" s="48">
        <v>42704</v>
      </c>
      <c r="B37" s="49">
        <f>Inputs!H58</f>
        <v>50228537.486646973</v>
      </c>
      <c r="C37" s="372">
        <v>365</v>
      </c>
      <c r="D37" s="372">
        <v>0</v>
      </c>
      <c r="E37" s="49">
        <v>30</v>
      </c>
      <c r="F37" s="128">
        <v>0</v>
      </c>
      <c r="G37" s="375">
        <v>22</v>
      </c>
      <c r="H37" s="375">
        <v>0</v>
      </c>
      <c r="I37" s="49">
        <f t="shared" si="2"/>
        <v>51315229.447023049</v>
      </c>
      <c r="J37" s="32">
        <f t="shared" si="7"/>
        <v>1086691.9603760764</v>
      </c>
      <c r="K37" s="41">
        <f t="shared" si="8"/>
        <v>2.1634951259828509E-2</v>
      </c>
      <c r="L37" s="12">
        <f t="shared" si="3"/>
        <v>2.1634951259828509E-2</v>
      </c>
      <c r="M37" s="389">
        <f t="shared" si="4"/>
        <v>1180899416746</v>
      </c>
      <c r="N37" s="389">
        <f t="shared" si="5"/>
        <v>2764754.8843638524</v>
      </c>
      <c r="O37" s="389">
        <f t="shared" si="6"/>
        <v>7643869570613.7793</v>
      </c>
      <c r="P37"/>
      <c r="Q37"/>
    </row>
    <row r="38" spans="1:19">
      <c r="A38" s="48">
        <v>42735</v>
      </c>
      <c r="B38" s="49">
        <f>Inputs!H59</f>
        <v>51136146.699214779</v>
      </c>
      <c r="C38" s="372">
        <v>645</v>
      </c>
      <c r="D38" s="372">
        <v>0</v>
      </c>
      <c r="E38" s="49">
        <v>31</v>
      </c>
      <c r="F38" s="128">
        <v>0</v>
      </c>
      <c r="G38" s="375">
        <v>20</v>
      </c>
      <c r="H38" s="375">
        <v>0</v>
      </c>
      <c r="I38" s="49">
        <f t="shared" si="2"/>
        <v>53188322.853739545</v>
      </c>
      <c r="J38" s="32">
        <f t="shared" si="7"/>
        <v>2052176.1545247659</v>
      </c>
      <c r="K38" s="41">
        <f t="shared" si="8"/>
        <v>4.0131615051008096E-2</v>
      </c>
      <c r="L38" s="12">
        <f t="shared" si="3"/>
        <v>4.0131615051008096E-2</v>
      </c>
      <c r="M38" s="389">
        <f t="shared" si="4"/>
        <v>4211426969200.0557</v>
      </c>
      <c r="N38" s="389">
        <f t="shared" si="5"/>
        <v>965484.19414868951</v>
      </c>
      <c r="O38" s="389">
        <f t="shared" si="6"/>
        <v>932159729150.94434</v>
      </c>
      <c r="P38"/>
      <c r="Q38"/>
    </row>
    <row r="39" spans="1:19">
      <c r="A39" s="48">
        <v>42766</v>
      </c>
      <c r="B39" s="49">
        <f>Inputs!H60</f>
        <v>53909280.231840432</v>
      </c>
      <c r="C39" s="372">
        <v>627</v>
      </c>
      <c r="D39" s="372">
        <v>0</v>
      </c>
      <c r="E39" s="49">
        <v>31</v>
      </c>
      <c r="F39" s="128">
        <v>0</v>
      </c>
      <c r="G39" s="375">
        <v>21</v>
      </c>
      <c r="H39" s="375">
        <v>0</v>
      </c>
      <c r="I39" s="49">
        <f t="shared" si="2"/>
        <v>53679332.503794134</v>
      </c>
      <c r="J39" s="32">
        <f t="shared" si="7"/>
        <v>-229947.72804629803</v>
      </c>
      <c r="K39" s="41">
        <f t="shared" si="8"/>
        <v>-4.2654572099162253E-3</v>
      </c>
      <c r="L39" s="12">
        <f t="shared" si="3"/>
        <v>4.2654572099162253E-3</v>
      </c>
      <c r="M39" s="389">
        <f t="shared" si="4"/>
        <v>52875957633.654236</v>
      </c>
      <c r="N39" s="389">
        <f t="shared" si="5"/>
        <v>-2282123.8825710639</v>
      </c>
      <c r="O39" s="389">
        <f t="shared" si="6"/>
        <v>5208089415401.2275</v>
      </c>
      <c r="P39"/>
      <c r="Q39"/>
    </row>
    <row r="40" spans="1:19">
      <c r="A40" s="48">
        <v>42794</v>
      </c>
      <c r="B40" s="49">
        <f>Inputs!H61</f>
        <v>47655773.583408289</v>
      </c>
      <c r="C40" s="372">
        <v>508</v>
      </c>
      <c r="D40" s="372">
        <v>0</v>
      </c>
      <c r="E40" s="49">
        <v>28</v>
      </c>
      <c r="F40" s="128">
        <v>0</v>
      </c>
      <c r="G40" s="375">
        <v>19</v>
      </c>
      <c r="H40" s="375">
        <v>0</v>
      </c>
      <c r="I40" s="49">
        <f t="shared" si="2"/>
        <v>48929087.738318063</v>
      </c>
      <c r="J40" s="32">
        <f t="shared" si="7"/>
        <v>1273314.1549097747</v>
      </c>
      <c r="K40" s="41">
        <f t="shared" si="8"/>
        <v>2.6718990358664294E-2</v>
      </c>
      <c r="L40" s="12">
        <f t="shared" si="3"/>
        <v>2.6718990358664294E-2</v>
      </c>
      <c r="M40" s="389">
        <f t="shared" si="4"/>
        <v>1621328937093.5935</v>
      </c>
      <c r="N40" s="389">
        <f t="shared" si="5"/>
        <v>1503261.8829560727</v>
      </c>
      <c r="O40" s="389">
        <f t="shared" si="6"/>
        <v>2259796288748.6372</v>
      </c>
      <c r="P40"/>
      <c r="Q40"/>
    </row>
    <row r="41" spans="1:19">
      <c r="A41" s="48">
        <v>42825</v>
      </c>
      <c r="B41" s="49">
        <f>Inputs!H62</f>
        <v>53122089.173722297</v>
      </c>
      <c r="C41" s="372">
        <v>569</v>
      </c>
      <c r="D41" s="372">
        <v>0</v>
      </c>
      <c r="E41" s="49">
        <v>31</v>
      </c>
      <c r="F41" s="128">
        <v>0</v>
      </c>
      <c r="G41" s="375">
        <v>23</v>
      </c>
      <c r="H41" s="375">
        <v>0</v>
      </c>
      <c r="I41" s="49">
        <f t="shared" si="2"/>
        <v>54478446.295389578</v>
      </c>
      <c r="J41" s="32">
        <f t="shared" si="7"/>
        <v>1356357.1216672808</v>
      </c>
      <c r="K41" s="41">
        <f t="shared" si="8"/>
        <v>2.5532827167840846E-2</v>
      </c>
      <c r="L41" s="12">
        <f t="shared" si="3"/>
        <v>2.5532827167840846E-2</v>
      </c>
      <c r="M41" s="389">
        <f t="shared" si="4"/>
        <v>1839704641497.5508</v>
      </c>
      <c r="N41" s="389">
        <f t="shared" si="5"/>
        <v>83042.966757506132</v>
      </c>
      <c r="O41" s="389">
        <f t="shared" si="6"/>
        <v>6896134327.8882685</v>
      </c>
      <c r="P41"/>
      <c r="Q41"/>
    </row>
    <row r="42" spans="1:19">
      <c r="A42" s="48">
        <v>42855</v>
      </c>
      <c r="B42" s="49">
        <f>Inputs!H63</f>
        <v>46005146.650655784</v>
      </c>
      <c r="C42" s="372">
        <v>257</v>
      </c>
      <c r="D42" s="372">
        <v>0</v>
      </c>
      <c r="E42" s="49">
        <v>30</v>
      </c>
      <c r="F42" s="128">
        <v>1</v>
      </c>
      <c r="G42" s="375">
        <v>19</v>
      </c>
      <c r="H42" s="375">
        <v>0</v>
      </c>
      <c r="I42" s="49">
        <f t="shared" si="2"/>
        <v>47556809.751998514</v>
      </c>
      <c r="J42" s="32">
        <f t="shared" si="7"/>
        <v>1551663.1013427302</v>
      </c>
      <c r="K42" s="41">
        <f t="shared" si="8"/>
        <v>3.3728032933476412E-2</v>
      </c>
      <c r="L42" s="12">
        <f t="shared" si="3"/>
        <v>3.3728032933476412E-2</v>
      </c>
      <c r="M42" s="389">
        <f t="shared" si="4"/>
        <v>2407658380068.54</v>
      </c>
      <c r="N42" s="389">
        <f t="shared" si="5"/>
        <v>195305.97967544943</v>
      </c>
      <c r="O42" s="389">
        <f t="shared" si="6"/>
        <v>38144425696.987068</v>
      </c>
      <c r="P42"/>
      <c r="Q42"/>
    </row>
    <row r="43" spans="1:19">
      <c r="A43" s="48">
        <v>42886</v>
      </c>
      <c r="B43" s="49">
        <f>Inputs!H64</f>
        <v>48960217.194497705</v>
      </c>
      <c r="C43" s="372">
        <v>195</v>
      </c>
      <c r="D43" s="372">
        <v>7</v>
      </c>
      <c r="E43" s="49">
        <v>31</v>
      </c>
      <c r="F43" s="128">
        <v>1</v>
      </c>
      <c r="G43" s="375">
        <v>22</v>
      </c>
      <c r="H43" s="375">
        <v>0</v>
      </c>
      <c r="I43" s="49">
        <f t="shared" si="2"/>
        <v>50270601.798612788</v>
      </c>
      <c r="J43" s="32">
        <f t="shared" si="7"/>
        <v>1310384.6041150838</v>
      </c>
      <c r="K43" s="41">
        <f t="shared" si="8"/>
        <v>2.6764272693266335E-2</v>
      </c>
      <c r="L43" s="12">
        <f t="shared" si="3"/>
        <v>2.6764272693266335E-2</v>
      </c>
      <c r="M43" s="389">
        <f t="shared" si="4"/>
        <v>1717107810701.845</v>
      </c>
      <c r="N43" s="389">
        <f t="shared" si="5"/>
        <v>-241278.49722764641</v>
      </c>
      <c r="O43" s="389">
        <f t="shared" si="6"/>
        <v>58215313224.431374</v>
      </c>
      <c r="P43"/>
      <c r="Q43"/>
    </row>
    <row r="44" spans="1:19">
      <c r="A44" s="48">
        <v>42916</v>
      </c>
      <c r="B44" s="49">
        <f>Inputs!H65</f>
        <v>50540730.120222546</v>
      </c>
      <c r="C44" s="372">
        <v>38</v>
      </c>
      <c r="D44" s="372">
        <v>59</v>
      </c>
      <c r="E44" s="49">
        <v>30</v>
      </c>
      <c r="F44" s="128">
        <v>0</v>
      </c>
      <c r="G44" s="375">
        <v>22</v>
      </c>
      <c r="H44" s="375">
        <v>0</v>
      </c>
      <c r="I44" s="49">
        <f t="shared" si="2"/>
        <v>52648622.936161101</v>
      </c>
      <c r="J44" s="32">
        <f t="shared" si="7"/>
        <v>2107892.8159385547</v>
      </c>
      <c r="K44" s="41">
        <f t="shared" si="8"/>
        <v>4.1706813710930872E-2</v>
      </c>
      <c r="L44" s="12">
        <f t="shared" si="3"/>
        <v>4.1706813710930872E-2</v>
      </c>
      <c r="M44" s="389">
        <f t="shared" si="4"/>
        <v>4443212123485.3701</v>
      </c>
      <c r="N44" s="389">
        <f t="shared" si="5"/>
        <v>797508.21182347089</v>
      </c>
      <c r="O44" s="389">
        <f t="shared" si="6"/>
        <v>636019347925.87012</v>
      </c>
      <c r="P44"/>
      <c r="Q44"/>
    </row>
    <row r="45" spans="1:19">
      <c r="A45" s="48">
        <v>42947</v>
      </c>
      <c r="B45" s="49">
        <f>Inputs!H66</f>
        <v>50787729.641459398</v>
      </c>
      <c r="C45" s="372">
        <v>1</v>
      </c>
      <c r="D45" s="372">
        <v>78</v>
      </c>
      <c r="E45" s="49">
        <v>31</v>
      </c>
      <c r="F45" s="128">
        <v>0</v>
      </c>
      <c r="G45" s="375">
        <v>20</v>
      </c>
      <c r="H45" s="375">
        <v>0</v>
      </c>
      <c r="I45" s="49">
        <f t="shared" si="2"/>
        <v>53191106.695052631</v>
      </c>
      <c r="J45" s="32">
        <f t="shared" si="7"/>
        <v>2403377.0535932332</v>
      </c>
      <c r="K45" s="41">
        <f t="shared" si="8"/>
        <v>4.7322002195413979E-2</v>
      </c>
      <c r="L45" s="12">
        <f t="shared" si="3"/>
        <v>4.7322002195413979E-2</v>
      </c>
      <c r="M45" s="389">
        <f t="shared" si="4"/>
        <v>5776221261738.4912</v>
      </c>
      <c r="N45" s="389">
        <f t="shared" si="5"/>
        <v>295484.23765467852</v>
      </c>
      <c r="O45" s="389">
        <f t="shared" si="6"/>
        <v>87310934702.366531</v>
      </c>
      <c r="P45"/>
      <c r="Q45"/>
    </row>
    <row r="46" spans="1:19">
      <c r="A46" s="48">
        <v>42978</v>
      </c>
      <c r="B46" s="49">
        <f>Inputs!H67</f>
        <v>52613916.510456458</v>
      </c>
      <c r="C46" s="372">
        <v>24</v>
      </c>
      <c r="D46" s="372">
        <v>43</v>
      </c>
      <c r="E46" s="49">
        <v>31</v>
      </c>
      <c r="F46" s="128">
        <v>0</v>
      </c>
      <c r="G46" s="375">
        <v>22</v>
      </c>
      <c r="H46" s="375">
        <v>0</v>
      </c>
      <c r="I46" s="49">
        <f t="shared" si="2"/>
        <v>52259896.059538051</v>
      </c>
      <c r="J46" s="32">
        <f t="shared" si="7"/>
        <v>-354020.45091840625</v>
      </c>
      <c r="K46" s="41">
        <f t="shared" si="8"/>
        <v>-6.7286466090781981E-3</v>
      </c>
      <c r="L46" s="12">
        <f t="shared" si="3"/>
        <v>6.7286466090781981E-3</v>
      </c>
      <c r="M46" s="389">
        <f t="shared" si="4"/>
        <v>125330479668.47168</v>
      </c>
      <c r="N46" s="389">
        <f t="shared" si="5"/>
        <v>-2757397.5045116395</v>
      </c>
      <c r="O46" s="389">
        <f t="shared" si="6"/>
        <v>7603240997887.0166</v>
      </c>
      <c r="P46"/>
      <c r="Q46"/>
    </row>
    <row r="47" spans="1:19">
      <c r="A47" s="48">
        <v>43008</v>
      </c>
      <c r="B47" s="49">
        <f>Inputs!H68</f>
        <v>50111685.750906236</v>
      </c>
      <c r="C47" s="372">
        <v>72</v>
      </c>
      <c r="D47" s="372">
        <v>53</v>
      </c>
      <c r="E47" s="49">
        <v>30</v>
      </c>
      <c r="F47" s="128">
        <v>1</v>
      </c>
      <c r="G47" s="375">
        <v>20</v>
      </c>
      <c r="H47" s="375">
        <v>0</v>
      </c>
      <c r="I47" s="49">
        <f t="shared" si="2"/>
        <v>50299363.470620617</v>
      </c>
      <c r="J47" s="32">
        <f t="shared" si="7"/>
        <v>187677.7197143808</v>
      </c>
      <c r="K47" s="41">
        <f t="shared" si="8"/>
        <v>3.7451887100203324E-3</v>
      </c>
      <c r="L47" s="12">
        <f t="shared" si="3"/>
        <v>3.7451887100203324E-3</v>
      </c>
      <c r="M47" s="389">
        <f t="shared" si="4"/>
        <v>35222926477.189682</v>
      </c>
      <c r="N47" s="389">
        <f t="shared" si="5"/>
        <v>541698.17063278705</v>
      </c>
      <c r="O47" s="389">
        <f t="shared" si="6"/>
        <v>293436908066.90808</v>
      </c>
      <c r="P47"/>
      <c r="Q47"/>
    </row>
    <row r="48" spans="1:19">
      <c r="A48" s="48">
        <v>43039</v>
      </c>
      <c r="B48" s="49">
        <f>Inputs!H69</f>
        <v>49891529.403958589</v>
      </c>
      <c r="C48" s="372">
        <v>185</v>
      </c>
      <c r="D48" s="372">
        <v>5</v>
      </c>
      <c r="E48" s="49">
        <v>31</v>
      </c>
      <c r="F48" s="128">
        <v>1</v>
      </c>
      <c r="G48" s="375">
        <v>21</v>
      </c>
      <c r="H48" s="375">
        <v>0</v>
      </c>
      <c r="I48" s="49">
        <f t="shared" si="2"/>
        <v>49409446.219317257</v>
      </c>
      <c r="J48" s="32">
        <f t="shared" si="7"/>
        <v>-482083.18464133143</v>
      </c>
      <c r="K48" s="41">
        <f t="shared" si="8"/>
        <v>-9.662625908659378E-3</v>
      </c>
      <c r="L48" s="12">
        <f t="shared" si="3"/>
        <v>9.662625908659378E-3</v>
      </c>
      <c r="M48" s="389">
        <f t="shared" si="4"/>
        <v>232404196913.92807</v>
      </c>
      <c r="N48" s="389">
        <f t="shared" si="5"/>
        <v>-669760.90435571223</v>
      </c>
      <c r="O48" s="389">
        <f t="shared" si="6"/>
        <v>448579669003.38153</v>
      </c>
      <c r="P48"/>
      <c r="Q48"/>
    </row>
    <row r="49" spans="1:17">
      <c r="A49" s="48">
        <v>43069</v>
      </c>
      <c r="B49" s="49">
        <f>Inputs!H70</f>
        <v>51543878.560611427</v>
      </c>
      <c r="C49" s="372">
        <v>465</v>
      </c>
      <c r="D49" s="372">
        <v>0</v>
      </c>
      <c r="E49" s="49">
        <v>30</v>
      </c>
      <c r="F49" s="128">
        <v>0</v>
      </c>
      <c r="G49" s="375">
        <v>22</v>
      </c>
      <c r="H49" s="375">
        <v>0</v>
      </c>
      <c r="I49" s="49">
        <f t="shared" si="2"/>
        <v>52146618.122085467</v>
      </c>
      <c r="J49" s="32">
        <f t="shared" si="7"/>
        <v>602739.56147404015</v>
      </c>
      <c r="K49" s="41">
        <f t="shared" si="8"/>
        <v>1.1693717630606072E-2</v>
      </c>
      <c r="L49" s="12">
        <f t="shared" si="3"/>
        <v>1.1693717630606072E-2</v>
      </c>
      <c r="M49" s="389">
        <f t="shared" si="4"/>
        <v>363294978965.91821</v>
      </c>
      <c r="N49" s="389">
        <f t="shared" si="5"/>
        <v>1084822.7461153716</v>
      </c>
      <c r="O49" s="389">
        <f t="shared" si="6"/>
        <v>1176840390489.2959</v>
      </c>
      <c r="P49"/>
      <c r="Q49"/>
    </row>
    <row r="50" spans="1:17">
      <c r="A50" s="48">
        <v>43100</v>
      </c>
      <c r="B50" s="49">
        <f>Inputs!H71</f>
        <v>52031021.171698816</v>
      </c>
      <c r="C50" s="372">
        <v>730</v>
      </c>
      <c r="D50" s="372">
        <v>0</v>
      </c>
      <c r="E50" s="49">
        <v>31</v>
      </c>
      <c r="F50" s="128">
        <v>0</v>
      </c>
      <c r="G50" s="375">
        <v>19</v>
      </c>
      <c r="H50" s="375">
        <v>0</v>
      </c>
      <c r="I50" s="49">
        <f t="shared" si="2"/>
        <v>53254343.615976773</v>
      </c>
      <c r="J50" s="32">
        <f t="shared" si="7"/>
        <v>1223322.4442779571</v>
      </c>
      <c r="K50" s="41">
        <f t="shared" si="8"/>
        <v>2.3511405633210167E-2</v>
      </c>
      <c r="L50" s="12">
        <f t="shared" si="3"/>
        <v>2.3511405633210167E-2</v>
      </c>
      <c r="M50" s="389">
        <f t="shared" si="4"/>
        <v>1496517802674.1953</v>
      </c>
      <c r="N50" s="389">
        <f t="shared" si="5"/>
        <v>620582.88280391693</v>
      </c>
      <c r="O50" s="389">
        <f t="shared" si="6"/>
        <v>385123114429.22009</v>
      </c>
      <c r="P50"/>
      <c r="Q50"/>
    </row>
    <row r="51" spans="1:17">
      <c r="A51" s="48">
        <v>43131</v>
      </c>
      <c r="B51" s="49">
        <f>Inputs!H72</f>
        <v>56929800.137208</v>
      </c>
      <c r="C51" s="372">
        <v>765</v>
      </c>
      <c r="D51" s="372">
        <v>0</v>
      </c>
      <c r="E51" s="49">
        <v>31</v>
      </c>
      <c r="F51" s="128">
        <v>0</v>
      </c>
      <c r="G51" s="375">
        <v>22</v>
      </c>
      <c r="H51" s="375">
        <v>0</v>
      </c>
      <c r="I51" s="49">
        <f t="shared" si="2"/>
        <v>55467308.486946076</v>
      </c>
      <c r="J51" s="32">
        <f t="shared" si="7"/>
        <v>-1462491.6502619237</v>
      </c>
      <c r="K51" s="41">
        <f t="shared" si="8"/>
        <v>-2.5689386696196619E-2</v>
      </c>
      <c r="L51" s="12">
        <f t="shared" si="3"/>
        <v>2.5689386696196619E-2</v>
      </c>
      <c r="M51" s="389">
        <f t="shared" si="4"/>
        <v>2138881827085.845</v>
      </c>
      <c r="N51" s="389">
        <f t="shared" si="5"/>
        <v>-2685814.0945398808</v>
      </c>
      <c r="O51" s="389">
        <f t="shared" si="6"/>
        <v>7213597350429.0791</v>
      </c>
      <c r="P51"/>
      <c r="Q51"/>
    </row>
    <row r="52" spans="1:17">
      <c r="A52" s="48">
        <v>43159</v>
      </c>
      <c r="B52" s="49">
        <f>Inputs!H73</f>
        <v>49965010.748041004</v>
      </c>
      <c r="C52" s="372">
        <v>585</v>
      </c>
      <c r="D52" s="372">
        <v>0</v>
      </c>
      <c r="E52" s="49">
        <v>28</v>
      </c>
      <c r="F52" s="128">
        <v>0</v>
      </c>
      <c r="G52" s="375">
        <v>19</v>
      </c>
      <c r="H52" s="375">
        <v>0</v>
      </c>
      <c r="I52" s="49">
        <f t="shared" si="2"/>
        <v>49569257.018116124</v>
      </c>
      <c r="J52" s="32">
        <f t="shared" si="7"/>
        <v>-395753.72992487997</v>
      </c>
      <c r="K52" s="41">
        <f t="shared" si="8"/>
        <v>-7.9206173280048069E-3</v>
      </c>
      <c r="L52" s="12">
        <f t="shared" si="3"/>
        <v>7.9206173280048069E-3</v>
      </c>
      <c r="M52" s="389">
        <f t="shared" si="4"/>
        <v>156621014749.45483</v>
      </c>
      <c r="N52" s="389">
        <f t="shared" si="5"/>
        <v>1066737.9203370437</v>
      </c>
      <c r="O52" s="389">
        <f t="shared" si="6"/>
        <v>1137929790685.001</v>
      </c>
      <c r="P52"/>
      <c r="Q52"/>
    </row>
    <row r="53" spans="1:17">
      <c r="A53" s="48">
        <v>43190</v>
      </c>
      <c r="B53" s="49">
        <f>Inputs!H74</f>
        <v>53126961.839005001</v>
      </c>
      <c r="C53" s="372">
        <v>592</v>
      </c>
      <c r="D53" s="372">
        <v>0</v>
      </c>
      <c r="E53" s="49">
        <v>31</v>
      </c>
      <c r="F53" s="128">
        <v>0</v>
      </c>
      <c r="G53" s="375">
        <v>21</v>
      </c>
      <c r="H53" s="375">
        <v>0</v>
      </c>
      <c r="I53" s="49">
        <f t="shared" si="2"/>
        <v>53388346.467522286</v>
      </c>
      <c r="J53" s="32">
        <f t="shared" si="7"/>
        <v>261384.62851728499</v>
      </c>
      <c r="K53" s="41">
        <f t="shared" si="8"/>
        <v>4.9199995533224785E-3</v>
      </c>
      <c r="L53" s="12">
        <f t="shared" si="3"/>
        <v>4.9199995533224785E-3</v>
      </c>
      <c r="M53" s="389">
        <f t="shared" si="4"/>
        <v>68321924025.119072</v>
      </c>
      <c r="N53" s="389">
        <f t="shared" si="5"/>
        <v>657138.35844216496</v>
      </c>
      <c r="O53" s="389">
        <f t="shared" si="6"/>
        <v>431830822136.06329</v>
      </c>
      <c r="P53"/>
      <c r="Q53"/>
    </row>
    <row r="54" spans="1:17">
      <c r="A54" s="48">
        <v>43220</v>
      </c>
      <c r="B54" s="49">
        <f>Inputs!H75</f>
        <v>50172061.892973997</v>
      </c>
      <c r="C54" s="372">
        <v>455</v>
      </c>
      <c r="D54" s="372">
        <v>0</v>
      </c>
      <c r="E54" s="49">
        <v>30</v>
      </c>
      <c r="F54" s="128">
        <v>1</v>
      </c>
      <c r="G54" s="375">
        <v>21</v>
      </c>
      <c r="H54" s="375">
        <v>0</v>
      </c>
      <c r="I54" s="49">
        <f t="shared" si="2"/>
        <v>50484278.55175373</v>
      </c>
      <c r="J54" s="32">
        <f t="shared" si="7"/>
        <v>312216.65877973288</v>
      </c>
      <c r="K54" s="41">
        <f t="shared" si="8"/>
        <v>6.2229186324003786E-3</v>
      </c>
      <c r="L54" s="12">
        <f t="shared" si="3"/>
        <v>6.2229186324003786E-3</v>
      </c>
      <c r="M54" s="389">
        <f t="shared" si="4"/>
        <v>97479242019.580154</v>
      </c>
      <c r="N54" s="389">
        <f t="shared" si="5"/>
        <v>50832.030262447894</v>
      </c>
      <c r="O54" s="389">
        <f t="shared" si="6"/>
        <v>2583895300.6024184</v>
      </c>
      <c r="P54"/>
      <c r="Q54"/>
    </row>
    <row r="55" spans="1:17">
      <c r="A55" s="48">
        <v>43251</v>
      </c>
      <c r="B55" s="49">
        <f>Inputs!H76</f>
        <v>50712909.037905999</v>
      </c>
      <c r="C55" s="372">
        <v>84</v>
      </c>
      <c r="D55" s="372">
        <v>37</v>
      </c>
      <c r="E55" s="49">
        <v>31</v>
      </c>
      <c r="F55" s="128">
        <v>1</v>
      </c>
      <c r="G55" s="375">
        <v>22</v>
      </c>
      <c r="H55" s="375">
        <v>0</v>
      </c>
      <c r="I55" s="49">
        <f t="shared" si="2"/>
        <v>51408116.872645438</v>
      </c>
      <c r="J55" s="32">
        <f t="shared" si="7"/>
        <v>695207.83473943919</v>
      </c>
      <c r="K55" s="41">
        <f t="shared" si="8"/>
        <v>1.3708695634474398E-2</v>
      </c>
      <c r="L55" s="12">
        <f t="shared" si="3"/>
        <v>1.3708695634474398E-2</v>
      </c>
      <c r="M55" s="389">
        <f t="shared" si="4"/>
        <v>483313933483.09937</v>
      </c>
      <c r="N55" s="389">
        <f t="shared" si="5"/>
        <v>382991.17595970631</v>
      </c>
      <c r="O55" s="389">
        <f t="shared" si="6"/>
        <v>146682240862.99872</v>
      </c>
      <c r="P55"/>
      <c r="Q55"/>
    </row>
    <row r="56" spans="1:17">
      <c r="A56" s="48">
        <v>43281</v>
      </c>
      <c r="B56" s="49">
        <f>Inputs!H77</f>
        <v>51681944.995175004</v>
      </c>
      <c r="C56" s="372">
        <v>23</v>
      </c>
      <c r="D56" s="372">
        <v>46</v>
      </c>
      <c r="E56" s="49">
        <v>30</v>
      </c>
      <c r="F56" s="128">
        <v>0</v>
      </c>
      <c r="G56" s="375">
        <v>21</v>
      </c>
      <c r="H56" s="375">
        <v>0</v>
      </c>
      <c r="I56" s="49">
        <f t="shared" si="2"/>
        <v>50990433.871883407</v>
      </c>
      <c r="J56" s="32">
        <f t="shared" si="7"/>
        <v>-691511.12329159677</v>
      </c>
      <c r="K56" s="41">
        <f t="shared" si="8"/>
        <v>-1.3380129624691095E-2</v>
      </c>
      <c r="L56" s="12">
        <f t="shared" si="3"/>
        <v>1.3380129624691095E-2</v>
      </c>
      <c r="M56" s="389">
        <f t="shared" si="4"/>
        <v>478187633636.00592</v>
      </c>
      <c r="N56" s="389">
        <f t="shared" si="5"/>
        <v>-1386718.958031036</v>
      </c>
      <c r="O56" s="389">
        <f t="shared" si="6"/>
        <v>1922989468562.6821</v>
      </c>
      <c r="P56"/>
      <c r="Q56"/>
    </row>
    <row r="57" spans="1:17">
      <c r="A57" s="48">
        <v>43312</v>
      </c>
      <c r="B57" s="49">
        <f>Inputs!H78</f>
        <v>55291319.620642997</v>
      </c>
      <c r="C57" s="372">
        <v>4</v>
      </c>
      <c r="D57" s="372">
        <v>91</v>
      </c>
      <c r="E57" s="49">
        <v>31</v>
      </c>
      <c r="F57" s="128">
        <v>0</v>
      </c>
      <c r="G57" s="375">
        <v>21</v>
      </c>
      <c r="H57" s="375">
        <v>0</v>
      </c>
      <c r="I57" s="49">
        <f t="shared" si="2"/>
        <v>54749529.118322827</v>
      </c>
      <c r="J57" s="32">
        <f t="shared" si="7"/>
        <v>-541790.5023201704</v>
      </c>
      <c r="K57" s="41">
        <f t="shared" si="8"/>
        <v>-9.7988347183143205E-3</v>
      </c>
      <c r="L57" s="12">
        <f t="shared" si="3"/>
        <v>9.7988347183143205E-3</v>
      </c>
      <c r="M57" s="389">
        <f t="shared" si="4"/>
        <v>293536948404.34259</v>
      </c>
      <c r="N57" s="389">
        <f t="shared" si="5"/>
        <v>149720.62097142637</v>
      </c>
      <c r="O57" s="389">
        <f t="shared" si="6"/>
        <v>22416264344.069515</v>
      </c>
      <c r="P57"/>
      <c r="Q57"/>
    </row>
    <row r="58" spans="1:17">
      <c r="A58" s="48">
        <v>43343</v>
      </c>
      <c r="B58" s="49">
        <f>Inputs!H79</f>
        <v>57810413.387603</v>
      </c>
      <c r="C58" s="372">
        <v>4</v>
      </c>
      <c r="D58" s="372">
        <v>107</v>
      </c>
      <c r="E58" s="49">
        <v>31</v>
      </c>
      <c r="F58" s="128">
        <v>0</v>
      </c>
      <c r="G58" s="375">
        <v>22</v>
      </c>
      <c r="H58" s="375">
        <v>0</v>
      </c>
      <c r="I58" s="49">
        <f t="shared" si="2"/>
        <v>56489045.531676352</v>
      </c>
      <c r="J58" s="32">
        <f t="shared" si="7"/>
        <v>-1321367.8559266478</v>
      </c>
      <c r="K58" s="41">
        <f t="shared" si="8"/>
        <v>-2.2856917612182392E-2</v>
      </c>
      <c r="L58" s="12">
        <f t="shared" si="3"/>
        <v>2.2856917612182392E-2</v>
      </c>
      <c r="M58" s="389">
        <f t="shared" si="4"/>
        <v>1746013010676.1863</v>
      </c>
      <c r="N58" s="389">
        <f t="shared" si="5"/>
        <v>-779577.35360647738</v>
      </c>
      <c r="O58" s="389">
        <f t="shared" si="6"/>
        <v>607740850256.07861</v>
      </c>
      <c r="P58"/>
      <c r="Q58"/>
    </row>
    <row r="59" spans="1:17">
      <c r="A59" s="48">
        <v>43373</v>
      </c>
      <c r="B59" s="49">
        <f>Inputs!H80</f>
        <v>52112269.922105022</v>
      </c>
      <c r="C59" s="372">
        <v>69</v>
      </c>
      <c r="D59" s="372">
        <v>58</v>
      </c>
      <c r="E59" s="49">
        <v>30</v>
      </c>
      <c r="F59" s="128">
        <v>1</v>
      </c>
      <c r="G59" s="375">
        <v>19</v>
      </c>
      <c r="H59" s="375">
        <v>0</v>
      </c>
      <c r="I59" s="49">
        <f t="shared" si="2"/>
        <v>49977154.949361578</v>
      </c>
      <c r="J59" s="32">
        <f t="shared" si="7"/>
        <v>-2135114.9727434441</v>
      </c>
      <c r="K59" s="41">
        <f t="shared" si="8"/>
        <v>-4.0971444458952067E-2</v>
      </c>
      <c r="L59" s="12">
        <f t="shared" si="3"/>
        <v>4.0971444458952067E-2</v>
      </c>
      <c r="M59" s="389">
        <f t="shared" si="4"/>
        <v>4558715946833.2383</v>
      </c>
      <c r="N59" s="389">
        <f t="shared" si="5"/>
        <v>-813747.11681679636</v>
      </c>
      <c r="O59" s="389">
        <f t="shared" si="6"/>
        <v>662184370127.6488</v>
      </c>
      <c r="P59"/>
      <c r="Q59"/>
    </row>
    <row r="60" spans="1:17">
      <c r="A60" s="48">
        <v>43404</v>
      </c>
      <c r="B60" s="49">
        <f>Inputs!H81</f>
        <v>52312105.155653022</v>
      </c>
      <c r="C60" s="372">
        <v>295</v>
      </c>
      <c r="D60" s="372">
        <v>9</v>
      </c>
      <c r="E60" s="49">
        <v>31</v>
      </c>
      <c r="F60" s="128">
        <v>1</v>
      </c>
      <c r="G60" s="375">
        <v>22</v>
      </c>
      <c r="H60" s="375">
        <v>0</v>
      </c>
      <c r="I60" s="49">
        <f t="shared" si="2"/>
        <v>51239347.573898658</v>
      </c>
      <c r="J60" s="32">
        <f t="shared" si="7"/>
        <v>-1072757.5817543641</v>
      </c>
      <c r="K60" s="41">
        <f t="shared" si="8"/>
        <v>-2.0506870800982062E-2</v>
      </c>
      <c r="L60" s="12">
        <f t="shared" si="3"/>
        <v>2.0506870800982062E-2</v>
      </c>
      <c r="M60" s="389">
        <f t="shared" si="4"/>
        <v>1150808829211.4712</v>
      </c>
      <c r="N60" s="389">
        <f t="shared" si="5"/>
        <v>1062357.3909890801</v>
      </c>
      <c r="O60" s="389">
        <f t="shared" si="6"/>
        <v>1128603226189.1252</v>
      </c>
      <c r="P60"/>
      <c r="Q60"/>
    </row>
    <row r="61" spans="1:17">
      <c r="A61" s="48">
        <v>43434</v>
      </c>
      <c r="B61" s="49">
        <f>Inputs!H82</f>
        <v>52457314.73699712</v>
      </c>
      <c r="C61" s="372">
        <v>527</v>
      </c>
      <c r="D61" s="372">
        <v>0</v>
      </c>
      <c r="E61" s="49">
        <v>30</v>
      </c>
      <c r="F61" s="128">
        <v>0</v>
      </c>
      <c r="G61" s="375">
        <v>22</v>
      </c>
      <c r="H61" s="375">
        <v>0</v>
      </c>
      <c r="I61" s="49">
        <f t="shared" si="2"/>
        <v>52662079.100624159</v>
      </c>
      <c r="J61" s="32">
        <f t="shared" si="7"/>
        <v>204764.3636270389</v>
      </c>
      <c r="K61" s="41">
        <f t="shared" si="8"/>
        <v>3.9034473009847488E-3</v>
      </c>
      <c r="L61" s="12">
        <f t="shared" si="3"/>
        <v>3.9034473009847488E-3</v>
      </c>
      <c r="M61" s="389">
        <f t="shared" si="4"/>
        <v>41928444611.586212</v>
      </c>
      <c r="N61" s="389">
        <f t="shared" si="5"/>
        <v>1277521.945381403</v>
      </c>
      <c r="O61" s="389">
        <f t="shared" si="6"/>
        <v>1632062320931.0845</v>
      </c>
      <c r="P61"/>
      <c r="Q61"/>
    </row>
    <row r="62" spans="1:17">
      <c r="A62" s="48">
        <v>43465</v>
      </c>
      <c r="B62" s="49">
        <f>Inputs!H83</f>
        <v>50648563.831002839</v>
      </c>
      <c r="C62" s="372">
        <v>573</v>
      </c>
      <c r="D62" s="372">
        <v>0</v>
      </c>
      <c r="E62" s="49">
        <v>31</v>
      </c>
      <c r="F62" s="128">
        <v>0</v>
      </c>
      <c r="G62" s="375">
        <v>19</v>
      </c>
      <c r="H62" s="375">
        <v>0</v>
      </c>
      <c r="I62" s="49">
        <f t="shared" si="2"/>
        <v>51949063.396128789</v>
      </c>
      <c r="J62" s="32">
        <f t="shared" si="7"/>
        <v>1300499.5651259497</v>
      </c>
      <c r="K62" s="41">
        <f t="shared" si="8"/>
        <v>2.5676928756860267E-2</v>
      </c>
      <c r="L62" s="12">
        <f t="shared" si="3"/>
        <v>2.5676928756860267E-2</v>
      </c>
      <c r="M62" s="389">
        <f t="shared" si="4"/>
        <v>1691299118892.7842</v>
      </c>
      <c r="N62" s="389">
        <f t="shared" si="5"/>
        <v>1095735.2014989108</v>
      </c>
      <c r="O62" s="389">
        <f t="shared" si="6"/>
        <v>1200635631803.8586</v>
      </c>
      <c r="P62"/>
      <c r="Q62"/>
    </row>
    <row r="63" spans="1:17">
      <c r="A63" s="48">
        <v>43496</v>
      </c>
      <c r="B63" s="49">
        <f>Inputs!H84</f>
        <v>55386208.535112001</v>
      </c>
      <c r="C63" s="372">
        <v>779</v>
      </c>
      <c r="D63" s="372">
        <v>0</v>
      </c>
      <c r="E63" s="49">
        <v>31</v>
      </c>
      <c r="F63" s="128">
        <v>0</v>
      </c>
      <c r="G63" s="375">
        <v>22</v>
      </c>
      <c r="H63" s="375">
        <v>0</v>
      </c>
      <c r="I63" s="49">
        <f t="shared" si="2"/>
        <v>55583702.901454821</v>
      </c>
      <c r="J63" s="32">
        <f t="shared" si="7"/>
        <v>197494.36634282023</v>
      </c>
      <c r="K63" s="41">
        <f t="shared" si="8"/>
        <v>3.5657679333225886E-3</v>
      </c>
      <c r="L63" s="12">
        <f t="shared" si="3"/>
        <v>3.5657679333225886E-3</v>
      </c>
      <c r="M63" s="389">
        <f t="shared" si="4"/>
        <v>39004024737.152084</v>
      </c>
      <c r="N63" s="389">
        <f t="shared" si="5"/>
        <v>-1103005.1987831295</v>
      </c>
      <c r="O63" s="389">
        <f t="shared" si="6"/>
        <v>1216620468542.6108</v>
      </c>
      <c r="P63"/>
      <c r="Q63"/>
    </row>
    <row r="64" spans="1:17">
      <c r="A64" s="48">
        <v>43524</v>
      </c>
      <c r="B64" s="49">
        <f>Inputs!H85</f>
        <v>50648513.304649003</v>
      </c>
      <c r="C64" s="372">
        <v>636</v>
      </c>
      <c r="D64" s="372">
        <v>0</v>
      </c>
      <c r="E64" s="49">
        <v>28</v>
      </c>
      <c r="F64" s="128">
        <v>0</v>
      </c>
      <c r="G64" s="375">
        <v>19</v>
      </c>
      <c r="H64" s="375">
        <v>0</v>
      </c>
      <c r="I64" s="49">
        <f t="shared" si="2"/>
        <v>49993265.242397957</v>
      </c>
      <c r="J64" s="32">
        <f t="shared" si="7"/>
        <v>-655248.0622510463</v>
      </c>
      <c r="K64" s="41">
        <f t="shared" si="8"/>
        <v>-1.2937162801003705E-2</v>
      </c>
      <c r="L64" s="12">
        <f t="shared" si="3"/>
        <v>1.2937162801003705E-2</v>
      </c>
      <c r="M64" s="389">
        <f t="shared" si="4"/>
        <v>429350023083.75104</v>
      </c>
      <c r="N64" s="389">
        <f t="shared" si="5"/>
        <v>-852742.42859386653</v>
      </c>
      <c r="O64" s="389">
        <f t="shared" si="6"/>
        <v>727169649524.16553</v>
      </c>
      <c r="P64"/>
      <c r="Q64"/>
    </row>
    <row r="65" spans="1:17">
      <c r="A65" s="48">
        <v>43555</v>
      </c>
      <c r="B65" s="49">
        <f>Inputs!H86</f>
        <v>53877739.048091002</v>
      </c>
      <c r="C65" s="372">
        <v>617</v>
      </c>
      <c r="D65" s="372">
        <v>0</v>
      </c>
      <c r="E65" s="49">
        <v>31</v>
      </c>
      <c r="F65" s="128">
        <v>0</v>
      </c>
      <c r="G65" s="375">
        <v>21</v>
      </c>
      <c r="H65" s="375">
        <v>0</v>
      </c>
      <c r="I65" s="49">
        <f t="shared" si="2"/>
        <v>53596193.63628789</v>
      </c>
      <c r="J65" s="32">
        <f t="shared" si="7"/>
        <v>-281545.41180311143</v>
      </c>
      <c r="K65" s="41">
        <f t="shared" si="8"/>
        <v>-5.2256352396637396E-3</v>
      </c>
      <c r="L65" s="12">
        <f t="shared" si="3"/>
        <v>5.2256352396637396E-3</v>
      </c>
      <c r="M65" s="389">
        <f t="shared" si="4"/>
        <v>79267818907.383606</v>
      </c>
      <c r="N65" s="389">
        <f t="shared" si="5"/>
        <v>373702.65044793487</v>
      </c>
      <c r="O65" s="389">
        <f t="shared" si="6"/>
        <v>139653670951.8114</v>
      </c>
    </row>
    <row r="66" spans="1:17">
      <c r="A66" s="48">
        <v>43585</v>
      </c>
      <c r="B66" s="49">
        <f>Inputs!H87</f>
        <v>48736107.440158002</v>
      </c>
      <c r="C66" s="372">
        <v>360</v>
      </c>
      <c r="D66" s="372">
        <v>0</v>
      </c>
      <c r="E66" s="49">
        <v>30</v>
      </c>
      <c r="F66" s="128">
        <v>1</v>
      </c>
      <c r="G66" s="375">
        <v>21</v>
      </c>
      <c r="H66" s="375">
        <v>0</v>
      </c>
      <c r="I66" s="49">
        <f t="shared" si="2"/>
        <v>49694459.310444444</v>
      </c>
      <c r="J66" s="32">
        <f t="shared" si="7"/>
        <v>958351.87028644234</v>
      </c>
      <c r="K66" s="41">
        <f t="shared" si="8"/>
        <v>1.9664103692794539E-2</v>
      </c>
      <c r="L66" s="12">
        <f t="shared" si="3"/>
        <v>1.9664103692794539E-2</v>
      </c>
      <c r="M66" s="389">
        <f t="shared" si="4"/>
        <v>918438307281.52197</v>
      </c>
      <c r="N66" s="389">
        <f t="shared" si="5"/>
        <v>1239897.2820895538</v>
      </c>
      <c r="O66" s="389">
        <f t="shared" si="6"/>
        <v>1537345270133.0625</v>
      </c>
    </row>
    <row r="67" spans="1:17">
      <c r="A67" s="48">
        <v>43616</v>
      </c>
      <c r="B67" s="49">
        <f>Inputs!H88</f>
        <v>50136269.283625998</v>
      </c>
      <c r="C67" s="372">
        <v>185</v>
      </c>
      <c r="D67" s="372">
        <v>2</v>
      </c>
      <c r="E67" s="49">
        <v>31</v>
      </c>
      <c r="F67" s="128">
        <v>1</v>
      </c>
      <c r="G67" s="375">
        <v>22</v>
      </c>
      <c r="H67" s="375">
        <v>0</v>
      </c>
      <c r="I67" s="49">
        <f t="shared" si="2"/>
        <v>49844070.180547893</v>
      </c>
      <c r="J67" s="32">
        <f t="shared" ref="J67:J98" si="9">I67-B67</f>
        <v>-292199.10307810456</v>
      </c>
      <c r="K67" s="41">
        <f t="shared" ref="K67:K98" si="10">J67/B67</f>
        <v>-5.82809824610412E-3</v>
      </c>
      <c r="L67" s="12">
        <f t="shared" ref="L67:L122" si="11">ABS(K67)</f>
        <v>5.82809824610412E-3</v>
      </c>
      <c r="M67" s="389">
        <f t="shared" si="4"/>
        <v>85380315839.648773</v>
      </c>
      <c r="N67" s="389">
        <f t="shared" si="5"/>
        <v>-1250550.9733645469</v>
      </c>
      <c r="O67" s="389">
        <f t="shared" si="6"/>
        <v>1563877736983.0156</v>
      </c>
    </row>
    <row r="68" spans="1:17">
      <c r="A68" s="48">
        <v>43646</v>
      </c>
      <c r="B68" s="49">
        <f>Inputs!H89</f>
        <v>49951964.143897004</v>
      </c>
      <c r="C68" s="372">
        <v>40</v>
      </c>
      <c r="D68" s="372">
        <v>32</v>
      </c>
      <c r="E68" s="49">
        <v>30</v>
      </c>
      <c r="F68" s="128">
        <v>0</v>
      </c>
      <c r="G68" s="375">
        <v>20</v>
      </c>
      <c r="H68" s="375">
        <v>0</v>
      </c>
      <c r="I68" s="49">
        <f t="shared" ref="I68:I131" si="12">$S$18+$S$19*C68+$S$20*D68+$S$21*E68+$S$22*F68+$S$23*G68+H68*$S$24</f>
        <v>49529610.633513957</v>
      </c>
      <c r="J68" s="32">
        <f t="shared" si="9"/>
        <v>-422353.51038304716</v>
      </c>
      <c r="K68" s="41">
        <f t="shared" si="10"/>
        <v>-8.4551932565928769E-3</v>
      </c>
      <c r="L68" s="12">
        <f t="shared" si="11"/>
        <v>8.4551932565928769E-3</v>
      </c>
      <c r="M68" s="389">
        <f t="shared" ref="M68:M122" si="13">J68*J68</f>
        <v>178382487732.88272</v>
      </c>
      <c r="N68" s="389">
        <f t="shared" si="5"/>
        <v>-130154.40730494261</v>
      </c>
      <c r="O68" s="389">
        <f t="shared" si="6"/>
        <v>16940169740.900898</v>
      </c>
    </row>
    <row r="69" spans="1:17">
      <c r="A69" s="48">
        <v>43677</v>
      </c>
      <c r="B69" s="49">
        <f>Inputs!H90</f>
        <v>57269021.115222</v>
      </c>
      <c r="C69" s="372">
        <v>0</v>
      </c>
      <c r="D69" s="372">
        <v>127</v>
      </c>
      <c r="E69" s="49">
        <v>31</v>
      </c>
      <c r="F69" s="128">
        <v>0</v>
      </c>
      <c r="G69" s="375">
        <v>22</v>
      </c>
      <c r="H69" s="375">
        <v>0</v>
      </c>
      <c r="I69" s="49">
        <f t="shared" si="12"/>
        <v>57829360.986908481</v>
      </c>
      <c r="J69" s="32">
        <f t="shared" si="9"/>
        <v>560339.87168648094</v>
      </c>
      <c r="K69" s="41">
        <f t="shared" si="10"/>
        <v>9.7843451970151384E-3</v>
      </c>
      <c r="L69" s="12">
        <f t="shared" si="11"/>
        <v>9.7843451970151384E-3</v>
      </c>
      <c r="M69" s="389">
        <f t="shared" si="13"/>
        <v>313980771801.62195</v>
      </c>
      <c r="N69" s="389">
        <f t="shared" ref="N69:N122" si="14">J69-J68</f>
        <v>982693.3820695281</v>
      </c>
      <c r="O69" s="389">
        <f t="shared" ref="O69:O122" si="15">N69*N69</f>
        <v>965686283163.24756</v>
      </c>
    </row>
    <row r="70" spans="1:17">
      <c r="A70" s="48">
        <v>43708</v>
      </c>
      <c r="B70" s="49">
        <f>Inputs!H91</f>
        <v>55376196.476689003</v>
      </c>
      <c r="C70" s="372">
        <v>11</v>
      </c>
      <c r="D70" s="372">
        <v>66</v>
      </c>
      <c r="E70" s="49">
        <v>31</v>
      </c>
      <c r="F70" s="128">
        <v>0</v>
      </c>
      <c r="G70" s="375">
        <v>22</v>
      </c>
      <c r="H70" s="375">
        <v>0</v>
      </c>
      <c r="I70" s="49">
        <f t="shared" si="12"/>
        <v>53731422.184349746</v>
      </c>
      <c r="J70" s="32">
        <f t="shared" si="9"/>
        <v>-1644774.2923392579</v>
      </c>
      <c r="K70" s="41">
        <f t="shared" si="10"/>
        <v>-2.9701828529007716E-2</v>
      </c>
      <c r="L70" s="12">
        <f t="shared" si="11"/>
        <v>2.9701828529007716E-2</v>
      </c>
      <c r="M70" s="389">
        <f t="shared" si="13"/>
        <v>2705282472740.1064</v>
      </c>
      <c r="N70" s="389">
        <f t="shared" si="14"/>
        <v>-2205114.1640257388</v>
      </c>
      <c r="O70" s="389">
        <f t="shared" si="15"/>
        <v>4862528476386.9326</v>
      </c>
    </row>
    <row r="71" spans="1:17">
      <c r="A71" s="48">
        <v>43738</v>
      </c>
      <c r="B71" s="49">
        <f>Inputs!H92</f>
        <v>50358867.720807001</v>
      </c>
      <c r="C71" s="372">
        <v>49</v>
      </c>
      <c r="D71" s="372">
        <v>23</v>
      </c>
      <c r="E71" s="49">
        <v>30</v>
      </c>
      <c r="F71" s="128">
        <v>1</v>
      </c>
      <c r="G71" s="375">
        <v>20</v>
      </c>
      <c r="H71" s="375">
        <v>0</v>
      </c>
      <c r="I71" s="49">
        <f t="shared" si="12"/>
        <v>48047787.572004333</v>
      </c>
      <c r="J71" s="32">
        <f t="shared" si="9"/>
        <v>-2311080.1488026679</v>
      </c>
      <c r="K71" s="41">
        <f t="shared" si="10"/>
        <v>-4.5892218260653789E-2</v>
      </c>
      <c r="L71" s="12">
        <f t="shared" si="11"/>
        <v>4.5892218260653789E-2</v>
      </c>
      <c r="M71" s="389">
        <f t="shared" si="13"/>
        <v>5341091454189.7617</v>
      </c>
      <c r="N71" s="389">
        <f t="shared" si="14"/>
        <v>-666305.85646340996</v>
      </c>
      <c r="O71" s="389">
        <f t="shared" si="15"/>
        <v>443963494357.43829</v>
      </c>
    </row>
    <row r="72" spans="1:17">
      <c r="A72" s="48">
        <v>43769</v>
      </c>
      <c r="B72" s="49">
        <f>Inputs!H93</f>
        <v>51254689.252443999</v>
      </c>
      <c r="C72" s="372">
        <v>249</v>
      </c>
      <c r="D72" s="372">
        <v>4</v>
      </c>
      <c r="E72" s="49">
        <v>31</v>
      </c>
      <c r="F72" s="128">
        <v>1</v>
      </c>
      <c r="G72" s="375">
        <v>22</v>
      </c>
      <c r="H72" s="375">
        <v>0</v>
      </c>
      <c r="I72" s="49">
        <f t="shared" si="12"/>
        <v>50513516.032811299</v>
      </c>
      <c r="J72" s="32">
        <f t="shared" si="9"/>
        <v>-741173.21963270009</v>
      </c>
      <c r="K72" s="41">
        <f t="shared" si="10"/>
        <v>-1.4460593370924757E-2</v>
      </c>
      <c r="L72" s="12">
        <f t="shared" si="11"/>
        <v>1.4460593370924757E-2</v>
      </c>
      <c r="M72" s="389">
        <f t="shared" si="13"/>
        <v>549337741500.7027</v>
      </c>
      <c r="N72" s="389">
        <f t="shared" si="14"/>
        <v>1569906.9291699678</v>
      </c>
      <c r="O72" s="389">
        <f t="shared" si="15"/>
        <v>2464607766255.8784</v>
      </c>
    </row>
    <row r="73" spans="1:17">
      <c r="A73" s="48">
        <v>43799</v>
      </c>
      <c r="B73" s="49">
        <f>Inputs!H94</f>
        <v>52414869.423509002</v>
      </c>
      <c r="C73" s="372">
        <v>527</v>
      </c>
      <c r="D73" s="372">
        <v>0</v>
      </c>
      <c r="E73" s="49">
        <v>30</v>
      </c>
      <c r="F73" s="128">
        <v>0</v>
      </c>
      <c r="G73" s="375">
        <v>21</v>
      </c>
      <c r="H73" s="375">
        <v>0</v>
      </c>
      <c r="I73" s="49">
        <f t="shared" si="12"/>
        <v>52021419.489058338</v>
      </c>
      <c r="J73" s="32">
        <f t="shared" si="9"/>
        <v>-393449.93445066363</v>
      </c>
      <c r="K73" s="41">
        <f t="shared" si="10"/>
        <v>-7.5064564460060323E-3</v>
      </c>
      <c r="L73" s="12">
        <f t="shared" si="11"/>
        <v>7.5064564460060323E-3</v>
      </c>
      <c r="M73" s="389">
        <f t="shared" si="13"/>
        <v>154802850919.23151</v>
      </c>
      <c r="N73" s="389">
        <f t="shared" si="14"/>
        <v>347723.28518203646</v>
      </c>
      <c r="O73" s="389">
        <f t="shared" si="15"/>
        <v>120911483057.78786</v>
      </c>
    </row>
    <row r="74" spans="1:17">
      <c r="A74" s="48">
        <v>43830</v>
      </c>
      <c r="B74" s="49">
        <f>Inputs!H95</f>
        <v>51301135.937675007</v>
      </c>
      <c r="C74" s="372">
        <v>575</v>
      </c>
      <c r="D74" s="372">
        <v>0</v>
      </c>
      <c r="E74" s="49">
        <v>31</v>
      </c>
      <c r="F74" s="128">
        <v>0</v>
      </c>
      <c r="G74" s="375">
        <v>20</v>
      </c>
      <c r="H74" s="375">
        <v>0</v>
      </c>
      <c r="I74" s="49">
        <f t="shared" si="12"/>
        <v>52606350.781195857</v>
      </c>
      <c r="J74" s="32">
        <f t="shared" si="9"/>
        <v>1305214.8435208499</v>
      </c>
      <c r="K74" s="41">
        <f t="shared" si="10"/>
        <v>2.5442221106108377E-2</v>
      </c>
      <c r="L74" s="12">
        <f t="shared" si="11"/>
        <v>2.5442221106108377E-2</v>
      </c>
      <c r="M74" s="389">
        <f t="shared" si="13"/>
        <v>1703585787747.1567</v>
      </c>
      <c r="N74" s="389">
        <f t="shared" si="14"/>
        <v>1698664.7779715136</v>
      </c>
      <c r="O74" s="389">
        <f t="shared" si="15"/>
        <v>2885462027921.0117</v>
      </c>
    </row>
    <row r="75" spans="1:17">
      <c r="A75" s="48">
        <v>43861</v>
      </c>
      <c r="B75" s="49">
        <f>Inputs!H96</f>
        <v>55319780.921212003</v>
      </c>
      <c r="C75" s="372">
        <v>602</v>
      </c>
      <c r="D75" s="372">
        <v>0</v>
      </c>
      <c r="E75" s="49">
        <v>31</v>
      </c>
      <c r="F75" s="128">
        <v>0</v>
      </c>
      <c r="G75" s="375">
        <v>22</v>
      </c>
      <c r="H75" s="375">
        <v>0</v>
      </c>
      <c r="I75" s="49">
        <f t="shared" si="12"/>
        <v>54112144.946594357</v>
      </c>
      <c r="J75" s="32">
        <f t="shared" si="9"/>
        <v>-1207635.9746176451</v>
      </c>
      <c r="K75" s="41">
        <f t="shared" si="10"/>
        <v>-2.1830093223572135E-2</v>
      </c>
      <c r="L75" s="12">
        <f t="shared" si="11"/>
        <v>2.1830093223572135E-2</v>
      </c>
      <c r="M75" s="389">
        <f t="shared" si="13"/>
        <v>1458384647190.7097</v>
      </c>
      <c r="N75" s="389">
        <f t="shared" si="14"/>
        <v>-2512850.8181384951</v>
      </c>
      <c r="O75" s="389">
        <f t="shared" si="15"/>
        <v>6314419234219.3037</v>
      </c>
      <c r="P75" s="42"/>
      <c r="Q75" s="42"/>
    </row>
    <row r="76" spans="1:17">
      <c r="A76" s="48">
        <v>43890</v>
      </c>
      <c r="B76" s="49">
        <f>Inputs!H97</f>
        <v>51578395.968437999</v>
      </c>
      <c r="C76" s="372">
        <v>627</v>
      </c>
      <c r="D76" s="372">
        <v>0</v>
      </c>
      <c r="E76" s="49">
        <v>29</v>
      </c>
      <c r="F76" s="128">
        <v>0</v>
      </c>
      <c r="G76" s="375">
        <v>19</v>
      </c>
      <c r="H76" s="375">
        <v>0</v>
      </c>
      <c r="I76" s="49">
        <f t="shared" si="12"/>
        <v>50744964.601315722</v>
      </c>
      <c r="J76" s="32">
        <f t="shared" si="9"/>
        <v>-833431.36712227762</v>
      </c>
      <c r="K76" s="41">
        <f t="shared" si="10"/>
        <v>-1.6158535981465445E-2</v>
      </c>
      <c r="L76" s="12">
        <f t="shared" si="11"/>
        <v>1.6158535981465445E-2</v>
      </c>
      <c r="M76" s="389">
        <f t="shared" si="13"/>
        <v>694607843703.30872</v>
      </c>
      <c r="N76" s="389">
        <f t="shared" si="14"/>
        <v>374204.60749536753</v>
      </c>
      <c r="O76" s="389">
        <f t="shared" si="15"/>
        <v>140029088270.76208</v>
      </c>
    </row>
    <row r="77" spans="1:17">
      <c r="A77" s="48">
        <v>43921</v>
      </c>
      <c r="B77" s="49">
        <f>Inputs!H98</f>
        <v>49542934.866714999</v>
      </c>
      <c r="C77" s="372">
        <v>464</v>
      </c>
      <c r="D77" s="372">
        <v>0</v>
      </c>
      <c r="E77" s="49">
        <v>31</v>
      </c>
      <c r="F77" s="128">
        <v>0</v>
      </c>
      <c r="G77" s="375">
        <v>22</v>
      </c>
      <c r="H77" s="375">
        <v>1</v>
      </c>
      <c r="I77" s="49">
        <f t="shared" si="12"/>
        <v>44616899.01851251</v>
      </c>
      <c r="J77" s="32">
        <f t="shared" si="9"/>
        <v>-4926035.8482024893</v>
      </c>
      <c r="K77" s="41">
        <f t="shared" si="10"/>
        <v>-9.9429633336316631E-2</v>
      </c>
      <c r="L77" s="12">
        <f t="shared" si="11"/>
        <v>9.9429633336316631E-2</v>
      </c>
      <c r="M77" s="389">
        <f t="shared" si="13"/>
        <v>24265829177776.02</v>
      </c>
      <c r="N77" s="389">
        <f t="shared" si="14"/>
        <v>-4092604.4810802117</v>
      </c>
      <c r="O77" s="389">
        <f t="shared" si="15"/>
        <v>16749411438557.828</v>
      </c>
    </row>
    <row r="78" spans="1:17">
      <c r="A78" s="48">
        <v>43951</v>
      </c>
      <c r="B78" s="49">
        <f>Inputs!H99</f>
        <v>36359391.633656003</v>
      </c>
      <c r="C78" s="372">
        <v>382</v>
      </c>
      <c r="D78" s="372">
        <v>0</v>
      </c>
      <c r="E78" s="49">
        <v>30</v>
      </c>
      <c r="F78" s="128">
        <v>1</v>
      </c>
      <c r="G78" s="375">
        <v>21</v>
      </c>
      <c r="H78" s="375">
        <v>1</v>
      </c>
      <c r="I78" s="49">
        <f t="shared" si="12"/>
        <v>41529435.262462452</v>
      </c>
      <c r="J78" s="32">
        <f t="shared" si="9"/>
        <v>5170043.6288064495</v>
      </c>
      <c r="K78" s="41">
        <f t="shared" si="10"/>
        <v>0.14219279796807183</v>
      </c>
      <c r="L78" s="12">
        <f t="shared" si="11"/>
        <v>0.14219279796807183</v>
      </c>
      <c r="M78" s="389">
        <f t="shared" si="13"/>
        <v>26729351123762.16</v>
      </c>
      <c r="N78" s="389">
        <f t="shared" si="14"/>
        <v>10096079.477008939</v>
      </c>
      <c r="O78" s="389">
        <f t="shared" si="15"/>
        <v>101930820806081.09</v>
      </c>
    </row>
    <row r="79" spans="1:17">
      <c r="A79" s="48">
        <v>43982</v>
      </c>
      <c r="B79" s="49">
        <f>Inputs!H100</f>
        <v>42142181.449639</v>
      </c>
      <c r="C79" s="372">
        <v>214</v>
      </c>
      <c r="D79" s="372">
        <v>23</v>
      </c>
      <c r="E79" s="49">
        <v>31</v>
      </c>
      <c r="F79" s="128">
        <v>1</v>
      </c>
      <c r="G79" s="375">
        <v>20</v>
      </c>
      <c r="H79" s="375">
        <v>1</v>
      </c>
      <c r="I79" s="49">
        <f t="shared" si="12"/>
        <v>41898173.66903498</v>
      </c>
      <c r="J79" s="32">
        <f t="shared" si="9"/>
        <v>-244007.78060401976</v>
      </c>
      <c r="K79" s="41">
        <f t="shared" si="10"/>
        <v>-5.7901079680845518E-3</v>
      </c>
      <c r="L79" s="12">
        <f t="shared" si="11"/>
        <v>5.7901079680845518E-3</v>
      </c>
      <c r="M79" s="389">
        <f t="shared" si="13"/>
        <v>59539796995.299446</v>
      </c>
      <c r="N79" s="389">
        <f t="shared" si="14"/>
        <v>-5414051.4094104692</v>
      </c>
      <c r="O79" s="389">
        <f t="shared" si="15"/>
        <v>29311952663739.488</v>
      </c>
    </row>
    <row r="80" spans="1:17">
      <c r="A80" s="48">
        <v>44012</v>
      </c>
      <c r="B80" s="49">
        <f>Inputs!H101</f>
        <v>51382663.768805996</v>
      </c>
      <c r="C80" s="372">
        <v>34</v>
      </c>
      <c r="D80" s="372">
        <v>60</v>
      </c>
      <c r="E80" s="49">
        <v>30</v>
      </c>
      <c r="F80" s="128">
        <v>0</v>
      </c>
      <c r="G80" s="375">
        <v>22</v>
      </c>
      <c r="H80" s="375">
        <v>0</v>
      </c>
      <c r="I80" s="49">
        <f t="shared" si="12"/>
        <v>52684045.939270332</v>
      </c>
      <c r="J80" s="32">
        <f t="shared" si="9"/>
        <v>1301382.1704643369</v>
      </c>
      <c r="K80" s="41">
        <f t="shared" si="10"/>
        <v>2.5327261667862297E-2</v>
      </c>
      <c r="L80" s="12">
        <f t="shared" si="11"/>
        <v>2.5327261667862297E-2</v>
      </c>
      <c r="M80" s="389">
        <f t="shared" si="13"/>
        <v>1693595553602.4683</v>
      </c>
      <c r="N80" s="389">
        <f t="shared" si="14"/>
        <v>1545389.9510683566</v>
      </c>
      <c r="O80" s="389">
        <f t="shared" si="15"/>
        <v>2388230100863.0576</v>
      </c>
    </row>
    <row r="81" spans="1:17">
      <c r="A81" s="48">
        <v>44043</v>
      </c>
      <c r="B81" s="49">
        <f>Inputs!H102</f>
        <v>59924552.122605994</v>
      </c>
      <c r="C81" s="372">
        <v>0</v>
      </c>
      <c r="D81" s="372">
        <v>159</v>
      </c>
      <c r="E81" s="49">
        <v>31</v>
      </c>
      <c r="F81" s="128">
        <v>0</v>
      </c>
      <c r="G81" s="375">
        <v>22</v>
      </c>
      <c r="H81" s="375">
        <v>0</v>
      </c>
      <c r="I81" s="49">
        <f t="shared" si="12"/>
        <v>60027074.590483874</v>
      </c>
      <c r="J81" s="32">
        <f t="shared" si="9"/>
        <v>102522.46787787974</v>
      </c>
      <c r="K81" s="41">
        <f t="shared" si="10"/>
        <v>1.7108591428120839E-3</v>
      </c>
      <c r="L81" s="12">
        <f t="shared" si="11"/>
        <v>1.7108591428120839E-3</v>
      </c>
      <c r="M81" s="389">
        <f t="shared" si="13"/>
        <v>10510856419.770884</v>
      </c>
      <c r="N81" s="389">
        <f t="shared" si="14"/>
        <v>-1198859.7025864571</v>
      </c>
      <c r="O81" s="389">
        <f t="shared" si="15"/>
        <v>1437264586485.6885</v>
      </c>
      <c r="P81"/>
      <c r="Q81"/>
    </row>
    <row r="82" spans="1:17">
      <c r="A82" s="48">
        <v>44074</v>
      </c>
      <c r="B82" s="49">
        <f>Inputs!H103</f>
        <v>55125894.862031005</v>
      </c>
      <c r="C82" s="372">
        <v>6</v>
      </c>
      <c r="D82" s="372">
        <v>75</v>
      </c>
      <c r="E82" s="49">
        <v>31</v>
      </c>
      <c r="F82" s="128">
        <v>0</v>
      </c>
      <c r="G82" s="375">
        <v>21</v>
      </c>
      <c r="H82" s="375">
        <v>0</v>
      </c>
      <c r="I82" s="49">
        <f t="shared" si="12"/>
        <v>53667300.090036385</v>
      </c>
      <c r="J82" s="32">
        <f t="shared" si="9"/>
        <v>-1458594.7719946206</v>
      </c>
      <c r="K82" s="41">
        <f t="shared" si="10"/>
        <v>-2.6459339583424252E-2</v>
      </c>
      <c r="L82" s="12">
        <f t="shared" si="11"/>
        <v>2.6459339583424252E-2</v>
      </c>
      <c r="M82" s="389">
        <f t="shared" si="13"/>
        <v>2127498708890.0391</v>
      </c>
      <c r="N82" s="389">
        <f t="shared" si="14"/>
        <v>-1561117.2398725003</v>
      </c>
      <c r="O82" s="389">
        <f t="shared" si="15"/>
        <v>2437087036627.1338</v>
      </c>
      <c r="P82"/>
      <c r="Q82"/>
    </row>
    <row r="83" spans="1:17">
      <c r="A83" s="48">
        <v>44104</v>
      </c>
      <c r="B83" s="49">
        <f>Inputs!H104</f>
        <v>49774916.979385003</v>
      </c>
      <c r="C83" s="372">
        <v>92</v>
      </c>
      <c r="D83" s="372">
        <v>11</v>
      </c>
      <c r="E83" s="49">
        <v>30</v>
      </c>
      <c r="F83" s="128">
        <v>1</v>
      </c>
      <c r="G83" s="375">
        <v>21</v>
      </c>
      <c r="H83" s="375">
        <v>0</v>
      </c>
      <c r="I83" s="49">
        <f t="shared" si="12"/>
        <v>48221801.71250622</v>
      </c>
      <c r="J83" s="32">
        <f t="shared" si="9"/>
        <v>-1553115.2668787837</v>
      </c>
      <c r="K83" s="41">
        <f t="shared" si="10"/>
        <v>-3.1202769610284408E-2</v>
      </c>
      <c r="L83" s="12">
        <f t="shared" si="11"/>
        <v>3.1202769610284408E-2</v>
      </c>
      <c r="M83" s="389">
        <f t="shared" si="13"/>
        <v>2412167032211.9556</v>
      </c>
      <c r="N83" s="389">
        <f t="shared" si="14"/>
        <v>-94520.494884163141</v>
      </c>
      <c r="O83" s="389">
        <f t="shared" si="15"/>
        <v>8934123953.14711</v>
      </c>
      <c r="P83"/>
      <c r="Q83"/>
    </row>
    <row r="84" spans="1:17">
      <c r="A84" s="48">
        <v>44135</v>
      </c>
      <c r="B84" s="49">
        <f>Inputs!H105</f>
        <v>50531024.659630001</v>
      </c>
      <c r="C84" s="372">
        <v>286</v>
      </c>
      <c r="D84" s="372">
        <v>0</v>
      </c>
      <c r="E84" s="49">
        <v>31</v>
      </c>
      <c r="F84" s="128">
        <v>1</v>
      </c>
      <c r="G84" s="375">
        <v>21</v>
      </c>
      <c r="H84" s="375">
        <v>0</v>
      </c>
      <c r="I84" s="49">
        <f t="shared" si="12"/>
        <v>49905756.03057164</v>
      </c>
      <c r="J84" s="32">
        <f t="shared" si="9"/>
        <v>-625268.62905836105</v>
      </c>
      <c r="K84" s="41">
        <f t="shared" si="10"/>
        <v>-1.23739550755221E-2</v>
      </c>
      <c r="L84" s="12">
        <f t="shared" si="11"/>
        <v>1.23739550755221E-2</v>
      </c>
      <c r="M84" s="389">
        <f t="shared" si="13"/>
        <v>390960858484.52234</v>
      </c>
      <c r="N84" s="389">
        <f t="shared" si="14"/>
        <v>927846.63782042265</v>
      </c>
      <c r="O84" s="389">
        <f t="shared" si="15"/>
        <v>860899383314.6626</v>
      </c>
      <c r="P84"/>
      <c r="Q84"/>
    </row>
    <row r="85" spans="1:17">
      <c r="A85" s="48">
        <v>44165</v>
      </c>
      <c r="B85" s="49">
        <f>Inputs!H106</f>
        <v>50731819.328574002</v>
      </c>
      <c r="C85" s="372">
        <v>355</v>
      </c>
      <c r="D85" s="372">
        <v>0</v>
      </c>
      <c r="E85" s="49">
        <v>30</v>
      </c>
      <c r="F85" s="128">
        <v>0</v>
      </c>
      <c r="G85" s="375">
        <v>21</v>
      </c>
      <c r="H85" s="375">
        <v>0</v>
      </c>
      <c r="I85" s="49">
        <f t="shared" si="12"/>
        <v>50591430.967950985</v>
      </c>
      <c r="J85" s="32">
        <f t="shared" si="9"/>
        <v>-140388.36062301695</v>
      </c>
      <c r="K85" s="41">
        <f t="shared" si="10"/>
        <v>-2.7672644600771324E-3</v>
      </c>
      <c r="L85" s="12">
        <f t="shared" si="11"/>
        <v>2.7672644600771324E-3</v>
      </c>
      <c r="M85" s="389">
        <f t="shared" si="13"/>
        <v>19708891798.418259</v>
      </c>
      <c r="N85" s="389">
        <f t="shared" si="14"/>
        <v>484880.2684353441</v>
      </c>
      <c r="O85" s="389">
        <f t="shared" si="15"/>
        <v>235108874717.93137</v>
      </c>
      <c r="P85"/>
      <c r="Q85"/>
    </row>
    <row r="86" spans="1:17">
      <c r="A86" s="48">
        <v>44196</v>
      </c>
      <c r="B86" s="49">
        <f>Inputs!H107</f>
        <v>52070039.986997999</v>
      </c>
      <c r="C86" s="372">
        <v>585</v>
      </c>
      <c r="D86" s="372">
        <v>0</v>
      </c>
      <c r="E86" s="49">
        <v>31</v>
      </c>
      <c r="F86" s="128">
        <v>0</v>
      </c>
      <c r="G86" s="375">
        <v>21</v>
      </c>
      <c r="H86" s="375">
        <v>0</v>
      </c>
      <c r="I86" s="49">
        <f t="shared" si="12"/>
        <v>53330149.260267921</v>
      </c>
      <c r="J86" s="32">
        <f t="shared" si="9"/>
        <v>1260109.2732699215</v>
      </c>
      <c r="K86" s="41">
        <f t="shared" si="10"/>
        <v>2.4200274737345574E-2</v>
      </c>
      <c r="L86" s="12">
        <f t="shared" si="11"/>
        <v>2.4200274737345574E-2</v>
      </c>
      <c r="M86" s="389">
        <f t="shared" si="13"/>
        <v>1587875380580.8499</v>
      </c>
      <c r="N86" s="389">
        <f t="shared" si="14"/>
        <v>1400497.6338929385</v>
      </c>
      <c r="O86" s="389">
        <f t="shared" si="15"/>
        <v>1961393622539.7192</v>
      </c>
      <c r="P86"/>
      <c r="Q86"/>
    </row>
    <row r="87" spans="1:17">
      <c r="A87" s="48">
        <v>44227</v>
      </c>
      <c r="B87" s="49">
        <f>Inputs!H108</f>
        <v>53928910.858736753</v>
      </c>
      <c r="C87" s="372">
        <v>652</v>
      </c>
      <c r="D87" s="372">
        <v>0</v>
      </c>
      <c r="E87" s="49">
        <v>31</v>
      </c>
      <c r="F87" s="128">
        <v>0</v>
      </c>
      <c r="G87" s="375">
        <v>20</v>
      </c>
      <c r="H87" s="375">
        <v>0</v>
      </c>
      <c r="I87" s="49">
        <f t="shared" si="12"/>
        <v>53246520.06099391</v>
      </c>
      <c r="J87" s="32">
        <f t="shared" si="9"/>
        <v>-682390.79774284363</v>
      </c>
      <c r="K87" s="41">
        <f t="shared" si="10"/>
        <v>-1.2653524554395723E-2</v>
      </c>
      <c r="L87" s="12">
        <f t="shared" si="11"/>
        <v>1.2653524554395723E-2</v>
      </c>
      <c r="M87" s="389">
        <f t="shared" si="13"/>
        <v>465657200844.1145</v>
      </c>
      <c r="N87" s="389">
        <f t="shared" si="14"/>
        <v>-1942500.0710127652</v>
      </c>
      <c r="O87" s="389">
        <f t="shared" si="15"/>
        <v>3773306525884.5977</v>
      </c>
      <c r="P87"/>
      <c r="Q87"/>
    </row>
    <row r="88" spans="1:17">
      <c r="A88" s="48">
        <v>44255</v>
      </c>
      <c r="B88" s="49">
        <f>Inputs!H109</f>
        <v>50334250.949504726</v>
      </c>
      <c r="C88" s="372">
        <v>693</v>
      </c>
      <c r="D88" s="372">
        <v>0</v>
      </c>
      <c r="E88" s="49">
        <v>28</v>
      </c>
      <c r="F88" s="128">
        <v>0</v>
      </c>
      <c r="G88" s="375">
        <v>20</v>
      </c>
      <c r="H88" s="375">
        <v>0</v>
      </c>
      <c r="I88" s="49">
        <f t="shared" si="12"/>
        <v>51107816.398749352</v>
      </c>
      <c r="J88" s="32">
        <f t="shared" si="9"/>
        <v>773565.44924462587</v>
      </c>
      <c r="K88" s="41">
        <f t="shared" si="10"/>
        <v>1.5368569803902834E-2</v>
      </c>
      <c r="L88" s="12">
        <f t="shared" si="11"/>
        <v>1.5368569803902834E-2</v>
      </c>
      <c r="M88" s="389">
        <f t="shared" si="13"/>
        <v>598403504265.03979</v>
      </c>
      <c r="N88" s="389">
        <f t="shared" si="14"/>
        <v>1455956.2469874695</v>
      </c>
      <c r="O88" s="389">
        <f t="shared" si="15"/>
        <v>2119808593141.8372</v>
      </c>
      <c r="P88"/>
      <c r="Q88"/>
    </row>
    <row r="89" spans="1:17">
      <c r="A89" s="48">
        <v>44286</v>
      </c>
      <c r="B89" s="49">
        <f>Inputs!H110</f>
        <v>52709819.251741566</v>
      </c>
      <c r="C89" s="372">
        <v>456</v>
      </c>
      <c r="D89" s="372">
        <v>0</v>
      </c>
      <c r="E89" s="49">
        <v>31</v>
      </c>
      <c r="F89" s="128">
        <v>0</v>
      </c>
      <c r="G89" s="375">
        <v>23</v>
      </c>
      <c r="H89" s="375">
        <v>0</v>
      </c>
      <c r="I89" s="49">
        <f t="shared" si="12"/>
        <v>53538977.092569053</v>
      </c>
      <c r="J89" s="32">
        <f t="shared" si="9"/>
        <v>829157.84082748741</v>
      </c>
      <c r="K89" s="41">
        <f t="shared" si="10"/>
        <v>1.5730614382634057E-2</v>
      </c>
      <c r="L89" s="12">
        <f t="shared" si="11"/>
        <v>1.5730614382634057E-2</v>
      </c>
      <c r="M89" s="389">
        <f t="shared" si="13"/>
        <v>687502725005.70093</v>
      </c>
      <c r="N89" s="389">
        <f t="shared" si="14"/>
        <v>55592.391582861543</v>
      </c>
      <c r="O89" s="389">
        <f t="shared" si="15"/>
        <v>3090514001.902215</v>
      </c>
      <c r="P89"/>
      <c r="Q89"/>
    </row>
    <row r="90" spans="1:17">
      <c r="A90" s="48">
        <v>44316</v>
      </c>
      <c r="B90" s="49">
        <f>Inputs!H111</f>
        <v>45922624.891232252</v>
      </c>
      <c r="C90" s="372">
        <v>304</v>
      </c>
      <c r="D90" s="372">
        <v>0</v>
      </c>
      <c r="E90" s="49">
        <v>30</v>
      </c>
      <c r="F90" s="128">
        <v>1</v>
      </c>
      <c r="G90" s="375">
        <v>21</v>
      </c>
      <c r="H90" s="375">
        <v>0</v>
      </c>
      <c r="I90" s="49">
        <f t="shared" si="12"/>
        <v>49228881.652409494</v>
      </c>
      <c r="J90" s="32">
        <f t="shared" si="9"/>
        <v>3306256.7611772418</v>
      </c>
      <c r="K90" s="41">
        <f t="shared" si="10"/>
        <v>7.1996249539483248E-2</v>
      </c>
      <c r="L90" s="12">
        <f t="shared" si="11"/>
        <v>7.1996249539483248E-2</v>
      </c>
      <c r="M90" s="389">
        <f t="shared" si="13"/>
        <v>10931333770830.225</v>
      </c>
      <c r="N90" s="389">
        <f t="shared" si="14"/>
        <v>2477098.9203497544</v>
      </c>
      <c r="O90" s="389">
        <f t="shared" si="15"/>
        <v>6136019061197.9189</v>
      </c>
      <c r="P90"/>
      <c r="Q90"/>
    </row>
    <row r="91" spans="1:17">
      <c r="A91" s="48">
        <v>44347</v>
      </c>
      <c r="B91" s="49">
        <f>Inputs!H112</f>
        <v>46317012.842457771</v>
      </c>
      <c r="C91" s="372">
        <v>189</v>
      </c>
      <c r="D91" s="372">
        <v>24</v>
      </c>
      <c r="E91" s="49">
        <v>31</v>
      </c>
      <c r="F91" s="128">
        <v>1</v>
      </c>
      <c r="G91" s="375">
        <v>20</v>
      </c>
      <c r="H91" s="375">
        <v>0</v>
      </c>
      <c r="I91" s="49">
        <f t="shared" si="12"/>
        <v>50106934.606876828</v>
      </c>
      <c r="J91" s="32">
        <f t="shared" si="9"/>
        <v>3789921.7644190565</v>
      </c>
      <c r="K91" s="41">
        <f t="shared" si="10"/>
        <v>8.1825694962454912E-2</v>
      </c>
      <c r="L91" s="12">
        <f t="shared" si="11"/>
        <v>8.1825694962454912E-2</v>
      </c>
      <c r="M91" s="389">
        <f t="shared" si="13"/>
        <v>14363506980417.254</v>
      </c>
      <c r="N91" s="389">
        <f t="shared" si="14"/>
        <v>483665.00324181467</v>
      </c>
      <c r="O91" s="389">
        <f t="shared" si="15"/>
        <v>233931835360.9046</v>
      </c>
      <c r="P91"/>
      <c r="Q91"/>
    </row>
    <row r="92" spans="1:17">
      <c r="A92" s="48">
        <v>44377</v>
      </c>
      <c r="B92" s="49">
        <f>Inputs!H113</f>
        <v>52106464.622920267</v>
      </c>
      <c r="C92" s="372">
        <v>21</v>
      </c>
      <c r="D92" s="372">
        <v>94</v>
      </c>
      <c r="E92" s="49">
        <v>30</v>
      </c>
      <c r="F92" s="128">
        <v>0</v>
      </c>
      <c r="G92" s="375">
        <v>22</v>
      </c>
      <c r="H92" s="375">
        <v>0</v>
      </c>
      <c r="I92" s="49">
        <f t="shared" si="12"/>
        <v>54911036.115311071</v>
      </c>
      <c r="J92" s="32">
        <f t="shared" si="9"/>
        <v>2804571.492390804</v>
      </c>
      <c r="K92" s="41">
        <f t="shared" si="10"/>
        <v>5.3823868356579055E-2</v>
      </c>
      <c r="L92" s="12">
        <f t="shared" si="11"/>
        <v>5.3823868356579055E-2</v>
      </c>
      <c r="M92" s="389">
        <f t="shared" si="13"/>
        <v>7865621255931.1816</v>
      </c>
      <c r="N92" s="389">
        <f t="shared" si="14"/>
        <v>-985350.27202825248</v>
      </c>
      <c r="O92" s="389">
        <f t="shared" si="15"/>
        <v>970915158586.15112</v>
      </c>
      <c r="P92"/>
      <c r="Q92"/>
    </row>
    <row r="93" spans="1:17">
      <c r="A93" s="48">
        <v>44408</v>
      </c>
      <c r="B93" s="49">
        <f>Inputs!H114</f>
        <v>52967288.941722922</v>
      </c>
      <c r="C93" s="372">
        <v>6</v>
      </c>
      <c r="D93" s="372">
        <v>76</v>
      </c>
      <c r="E93" s="49">
        <v>31</v>
      </c>
      <c r="F93" s="128">
        <v>0</v>
      </c>
      <c r="G93" s="375">
        <v>21</v>
      </c>
      <c r="H93" s="375">
        <v>0</v>
      </c>
      <c r="I93" s="49">
        <f t="shared" si="12"/>
        <v>53735978.640148111</v>
      </c>
      <c r="J93" s="32">
        <f t="shared" si="9"/>
        <v>768689.69842518866</v>
      </c>
      <c r="K93" s="41">
        <f t="shared" si="10"/>
        <v>1.4512536204579714E-2</v>
      </c>
      <c r="L93" s="12">
        <f t="shared" si="11"/>
        <v>1.4512536204579714E-2</v>
      </c>
      <c r="M93" s="389">
        <f t="shared" si="13"/>
        <v>590883852465.00745</v>
      </c>
      <c r="N93" s="389">
        <f t="shared" si="14"/>
        <v>-2035881.7939656153</v>
      </c>
      <c r="O93" s="389">
        <f t="shared" si="15"/>
        <v>4144814679000.6523</v>
      </c>
      <c r="P93"/>
      <c r="Q93"/>
    </row>
    <row r="94" spans="1:17">
      <c r="A94" s="48">
        <v>44439</v>
      </c>
      <c r="B94" s="49">
        <f>Inputs!H115</f>
        <v>56186411.576891303</v>
      </c>
      <c r="C94" s="372">
        <v>3</v>
      </c>
      <c r="D94" s="372">
        <v>121</v>
      </c>
      <c r="E94" s="49">
        <v>31</v>
      </c>
      <c r="F94" s="128">
        <v>0</v>
      </c>
      <c r="G94" s="375">
        <v>22</v>
      </c>
      <c r="H94" s="375">
        <v>0</v>
      </c>
      <c r="I94" s="49">
        <f t="shared" si="12"/>
        <v>57442231.346489966</v>
      </c>
      <c r="J94" s="32">
        <f t="shared" si="9"/>
        <v>1255819.7695986629</v>
      </c>
      <c r="K94" s="41">
        <f t="shared" si="10"/>
        <v>2.2350951668804638E-2</v>
      </c>
      <c r="L94" s="12">
        <f t="shared" si="11"/>
        <v>2.2350951668804638E-2</v>
      </c>
      <c r="M94" s="389">
        <f t="shared" si="13"/>
        <v>1577083293714.8386</v>
      </c>
      <c r="N94" s="389">
        <f t="shared" si="14"/>
        <v>487130.07117347419</v>
      </c>
      <c r="O94" s="389">
        <f t="shared" si="15"/>
        <v>237295706241.47403</v>
      </c>
      <c r="P94"/>
      <c r="Q94"/>
    </row>
    <row r="95" spans="1:17">
      <c r="A95" s="48">
        <v>44469</v>
      </c>
      <c r="B95" s="49">
        <f>Inputs!H116</f>
        <v>47302369.423663922</v>
      </c>
      <c r="C95" s="372">
        <v>59</v>
      </c>
      <c r="D95" s="372">
        <v>12</v>
      </c>
      <c r="E95" s="49">
        <v>30</v>
      </c>
      <c r="F95" s="128">
        <v>1</v>
      </c>
      <c r="G95" s="375">
        <v>21</v>
      </c>
      <c r="H95" s="375">
        <v>0</v>
      </c>
      <c r="I95" s="49">
        <f t="shared" si="12"/>
        <v>48016121.999847353</v>
      </c>
      <c r="J95" s="32">
        <f t="shared" si="9"/>
        <v>713752.57618343085</v>
      </c>
      <c r="K95" s="41">
        <f t="shared" si="10"/>
        <v>1.5089150604501481E-2</v>
      </c>
      <c r="L95" s="12">
        <f t="shared" si="11"/>
        <v>1.5089150604501481E-2</v>
      </c>
      <c r="M95" s="389">
        <f t="shared" si="13"/>
        <v>509442740008.48425</v>
      </c>
      <c r="N95" s="389">
        <f t="shared" si="14"/>
        <v>-542067.193415232</v>
      </c>
      <c r="O95" s="389">
        <f t="shared" si="15"/>
        <v>293836842177.06653</v>
      </c>
      <c r="P95"/>
      <c r="Q95"/>
    </row>
    <row r="96" spans="1:17">
      <c r="A96" s="48">
        <v>44500</v>
      </c>
      <c r="B96" s="49">
        <f>Inputs!H117</f>
        <v>49653391.09906327</v>
      </c>
      <c r="C96" s="372">
        <v>158</v>
      </c>
      <c r="D96" s="372">
        <v>10</v>
      </c>
      <c r="E96" s="49">
        <v>31</v>
      </c>
      <c r="F96" s="128">
        <v>1</v>
      </c>
      <c r="G96" s="375">
        <v>20</v>
      </c>
      <c r="H96" s="375">
        <v>0</v>
      </c>
      <c r="I96" s="49">
        <f t="shared" si="12"/>
        <v>48887704.416043244</v>
      </c>
      <c r="J96" s="32">
        <f t="shared" si="9"/>
        <v>-765686.68302002549</v>
      </c>
      <c r="K96" s="41">
        <f t="shared" si="10"/>
        <v>-1.5420632228167603E-2</v>
      </c>
      <c r="L96" s="12">
        <f t="shared" si="11"/>
        <v>1.5420632228167603E-2</v>
      </c>
      <c r="M96" s="389">
        <f t="shared" si="13"/>
        <v>586276096554.20898</v>
      </c>
      <c r="N96" s="389">
        <f t="shared" si="14"/>
        <v>-1479439.2592034563</v>
      </c>
      <c r="O96" s="389">
        <f t="shared" si="15"/>
        <v>2188740521672.4717</v>
      </c>
      <c r="P96"/>
      <c r="Q96"/>
    </row>
    <row r="97" spans="1:17">
      <c r="A97" s="48">
        <v>44530</v>
      </c>
      <c r="B97" s="49">
        <f>Inputs!H118</f>
        <v>51989333.662279494</v>
      </c>
      <c r="C97" s="372">
        <v>448</v>
      </c>
      <c r="D97" s="372">
        <v>0</v>
      </c>
      <c r="E97" s="49">
        <v>30</v>
      </c>
      <c r="F97" s="128">
        <v>0</v>
      </c>
      <c r="G97" s="375">
        <v>22</v>
      </c>
      <c r="H97" s="375">
        <v>0</v>
      </c>
      <c r="I97" s="49">
        <f t="shared" si="12"/>
        <v>52005282.047324851</v>
      </c>
      <c r="J97" s="32">
        <f t="shared" si="9"/>
        <v>15948.385045357049</v>
      </c>
      <c r="K97" s="41">
        <f t="shared" si="10"/>
        <v>3.0676263613911808E-4</v>
      </c>
      <c r="L97" s="12">
        <f t="shared" si="11"/>
        <v>3.0676263613911808E-4</v>
      </c>
      <c r="M97" s="389">
        <f t="shared" si="13"/>
        <v>254350985.55496836</v>
      </c>
      <c r="N97" s="389">
        <f t="shared" si="14"/>
        <v>781635.06806538254</v>
      </c>
      <c r="O97" s="389">
        <f t="shared" si="15"/>
        <v>610953379629.5752</v>
      </c>
      <c r="P97"/>
      <c r="Q97"/>
    </row>
    <row r="98" spans="1:17">
      <c r="A98" s="48">
        <v>44561</v>
      </c>
      <c r="B98" s="49">
        <f>Inputs!H119</f>
        <v>51320053.793816708</v>
      </c>
      <c r="C98" s="372">
        <v>529</v>
      </c>
      <c r="D98" s="372">
        <v>0</v>
      </c>
      <c r="E98" s="49">
        <v>31</v>
      </c>
      <c r="F98" s="128">
        <v>0</v>
      </c>
      <c r="G98" s="375">
        <v>20</v>
      </c>
      <c r="H98" s="375">
        <v>0</v>
      </c>
      <c r="I98" s="49">
        <f t="shared" si="12"/>
        <v>52223911.990667149</v>
      </c>
      <c r="J98" s="32">
        <f t="shared" si="9"/>
        <v>903858.1968504414</v>
      </c>
      <c r="K98" s="41">
        <f t="shared" si="10"/>
        <v>1.7612183348088048E-2</v>
      </c>
      <c r="L98" s="12">
        <f t="shared" si="11"/>
        <v>1.7612183348088048E-2</v>
      </c>
      <c r="M98" s="389">
        <f t="shared" si="13"/>
        <v>816959640013.73132</v>
      </c>
      <c r="N98" s="389">
        <f t="shared" si="14"/>
        <v>887909.81180508435</v>
      </c>
      <c r="O98" s="389">
        <f t="shared" si="15"/>
        <v>788383833899.74036</v>
      </c>
      <c r="P98"/>
      <c r="Q98"/>
    </row>
    <row r="99" spans="1:17">
      <c r="A99" s="48">
        <v>44592</v>
      </c>
      <c r="B99" s="49">
        <f>Inputs!H120</f>
        <v>56132412.547372766</v>
      </c>
      <c r="C99" s="373">
        <v>824</v>
      </c>
      <c r="D99" s="373">
        <v>0</v>
      </c>
      <c r="E99" s="49">
        <v>31</v>
      </c>
      <c r="F99" s="128">
        <v>0</v>
      </c>
      <c r="G99" s="375">
        <v>20</v>
      </c>
      <c r="H99" s="375">
        <v>0</v>
      </c>
      <c r="I99" s="49">
        <f t="shared" si="12"/>
        <v>54676508.582101263</v>
      </c>
      <c r="J99" s="32">
        <f t="shared" ref="J99:J122" si="16">I99-B99</f>
        <v>-1455903.9652715027</v>
      </c>
      <c r="K99" s="41">
        <f t="shared" ref="K99:K122" si="17">J99/B99</f>
        <v>-2.5936956906008581E-2</v>
      </c>
      <c r="L99" s="12">
        <f t="shared" si="11"/>
        <v>2.5936956906008581E-2</v>
      </c>
      <c r="M99" s="389">
        <f t="shared" si="13"/>
        <v>2119656356093.2852</v>
      </c>
      <c r="N99" s="389">
        <f t="shared" si="14"/>
        <v>-2359762.1621219441</v>
      </c>
      <c r="O99" s="389">
        <f t="shared" si="15"/>
        <v>5568477461782.4326</v>
      </c>
      <c r="P99"/>
      <c r="Q99"/>
    </row>
    <row r="100" spans="1:17">
      <c r="A100" s="48">
        <v>44620</v>
      </c>
      <c r="B100" s="49">
        <f>Inputs!H121</f>
        <v>50802176.4976478</v>
      </c>
      <c r="C100" s="373">
        <v>656</v>
      </c>
      <c r="D100" s="373">
        <v>0</v>
      </c>
      <c r="E100" s="49">
        <v>28</v>
      </c>
      <c r="F100" s="128">
        <v>0</v>
      </c>
      <c r="G100" s="375">
        <v>19</v>
      </c>
      <c r="H100" s="375">
        <v>0</v>
      </c>
      <c r="I100" s="49">
        <f t="shared" si="12"/>
        <v>50159542.977410436</v>
      </c>
      <c r="J100" s="32">
        <f t="shared" si="16"/>
        <v>-642633.52023736387</v>
      </c>
      <c r="K100" s="41">
        <f t="shared" si="17"/>
        <v>-1.2649724176032469E-2</v>
      </c>
      <c r="L100" s="12">
        <f t="shared" si="11"/>
        <v>1.2649724176032469E-2</v>
      </c>
      <c r="M100" s="389">
        <f t="shared" si="13"/>
        <v>412977841332.66638</v>
      </c>
      <c r="N100" s="389">
        <f t="shared" si="14"/>
        <v>813270.44503413886</v>
      </c>
      <c r="O100" s="389">
        <f t="shared" si="15"/>
        <v>661408816766.02625</v>
      </c>
      <c r="P100"/>
      <c r="Q100"/>
    </row>
    <row r="101" spans="1:17">
      <c r="A101" s="48">
        <v>44651</v>
      </c>
      <c r="B101" s="49">
        <f>Inputs!H122</f>
        <v>54764467.384385541</v>
      </c>
      <c r="C101" s="373">
        <v>539</v>
      </c>
      <c r="D101" s="373">
        <v>0</v>
      </c>
      <c r="E101" s="49">
        <v>31</v>
      </c>
      <c r="F101" s="128">
        <v>0</v>
      </c>
      <c r="G101" s="375">
        <v>23</v>
      </c>
      <c r="H101" s="375">
        <v>0</v>
      </c>
      <c r="I101" s="49">
        <f t="shared" si="12"/>
        <v>54229029.692870855</v>
      </c>
      <c r="J101" s="32">
        <f t="shared" si="16"/>
        <v>-535437.69151468575</v>
      </c>
      <c r="K101" s="41">
        <f t="shared" si="17"/>
        <v>-9.7771003186520513E-3</v>
      </c>
      <c r="L101" s="12">
        <f t="shared" si="11"/>
        <v>9.7771003186520513E-3</v>
      </c>
      <c r="M101" s="389">
        <f t="shared" si="13"/>
        <v>286693521494.57581</v>
      </c>
      <c r="N101" s="389">
        <f t="shared" si="14"/>
        <v>107195.82872267812</v>
      </c>
      <c r="O101" s="389">
        <f t="shared" si="15"/>
        <v>11490945695.541744</v>
      </c>
      <c r="P101"/>
      <c r="Q101"/>
    </row>
    <row r="102" spans="1:17">
      <c r="A102" s="48">
        <v>44681</v>
      </c>
      <c r="B102" s="49">
        <f>Inputs!H123</f>
        <v>48181668.442302622</v>
      </c>
      <c r="C102" s="373">
        <v>373</v>
      </c>
      <c r="D102" s="373">
        <v>0</v>
      </c>
      <c r="E102" s="49">
        <v>30</v>
      </c>
      <c r="F102" s="128">
        <v>1</v>
      </c>
      <c r="G102" s="375">
        <v>20</v>
      </c>
      <c r="H102" s="375">
        <v>0</v>
      </c>
      <c r="I102" s="49">
        <f t="shared" si="12"/>
        <v>49161880.22663673</v>
      </c>
      <c r="J102" s="32">
        <f t="shared" si="16"/>
        <v>980211.78433410823</v>
      </c>
      <c r="K102" s="41">
        <f t="shared" si="17"/>
        <v>2.0344081390786795E-2</v>
      </c>
      <c r="L102" s="12">
        <f t="shared" si="11"/>
        <v>2.0344081390786795E-2</v>
      </c>
      <c r="M102" s="389">
        <f t="shared" si="13"/>
        <v>960815142147.4563</v>
      </c>
      <c r="N102" s="389">
        <f t="shared" si="14"/>
        <v>1515649.475848794</v>
      </c>
      <c r="O102" s="389">
        <f t="shared" si="15"/>
        <v>2297193333640.7241</v>
      </c>
      <c r="P102"/>
      <c r="Q102"/>
    </row>
    <row r="103" spans="1:17">
      <c r="A103" s="48">
        <v>44712</v>
      </c>
      <c r="B103" s="49">
        <f>Inputs!H124</f>
        <v>49299898.095813178</v>
      </c>
      <c r="C103" s="373">
        <v>121</v>
      </c>
      <c r="D103" s="373">
        <v>24</v>
      </c>
      <c r="E103" s="49">
        <v>31</v>
      </c>
      <c r="F103" s="128">
        <v>1</v>
      </c>
      <c r="G103" s="375">
        <v>21</v>
      </c>
      <c r="H103" s="375">
        <v>0</v>
      </c>
      <c r="I103" s="49">
        <f t="shared" si="12"/>
        <v>50182249.919400208</v>
      </c>
      <c r="J103" s="32">
        <f t="shared" si="16"/>
        <v>882351.82358703017</v>
      </c>
      <c r="K103" s="41">
        <f t="shared" si="17"/>
        <v>1.7897639907332067E-2</v>
      </c>
      <c r="L103" s="12">
        <f t="shared" si="11"/>
        <v>1.7897639907332067E-2</v>
      </c>
      <c r="M103" s="389">
        <f t="shared" si="13"/>
        <v>778544740587.35767</v>
      </c>
      <c r="N103" s="389">
        <f t="shared" si="14"/>
        <v>-97859.960747078061</v>
      </c>
      <c r="O103" s="389">
        <f t="shared" si="15"/>
        <v>9576571917.4196587</v>
      </c>
      <c r="P103"/>
      <c r="Q103"/>
    </row>
    <row r="104" spans="1:17">
      <c r="A104" s="48">
        <v>44742</v>
      </c>
      <c r="B104" s="49">
        <f>Inputs!H125</f>
        <v>51904077.6292243</v>
      </c>
      <c r="C104" s="373">
        <v>43</v>
      </c>
      <c r="D104" s="373">
        <v>45</v>
      </c>
      <c r="E104" s="49">
        <v>30</v>
      </c>
      <c r="F104" s="128">
        <v>0</v>
      </c>
      <c r="G104" s="375">
        <v>22</v>
      </c>
      <c r="H104" s="375">
        <v>0</v>
      </c>
      <c r="I104" s="49">
        <f t="shared" si="12"/>
        <v>51728692.668349981</v>
      </c>
      <c r="J104" s="32">
        <f t="shared" si="16"/>
        <v>-175384.96087431908</v>
      </c>
      <c r="K104" s="41">
        <f t="shared" si="17"/>
        <v>-3.3790208570351234E-3</v>
      </c>
      <c r="L104" s="12">
        <f t="shared" si="11"/>
        <v>3.3790208570351234E-3</v>
      </c>
      <c r="M104" s="389">
        <f t="shared" si="13"/>
        <v>30759884500.886433</v>
      </c>
      <c r="N104" s="389">
        <f t="shared" si="14"/>
        <v>-1057736.7844613492</v>
      </c>
      <c r="O104" s="389">
        <f t="shared" si="15"/>
        <v>1118807105202.6348</v>
      </c>
      <c r="P104"/>
      <c r="Q104"/>
    </row>
    <row r="105" spans="1:17">
      <c r="A105" s="48">
        <v>44773</v>
      </c>
      <c r="B105" s="49">
        <f>Inputs!H126</f>
        <v>53598463.22315982</v>
      </c>
      <c r="C105" s="373">
        <v>1</v>
      </c>
      <c r="D105" s="373">
        <v>87</v>
      </c>
      <c r="E105" s="49">
        <v>31</v>
      </c>
      <c r="F105" s="128">
        <v>0</v>
      </c>
      <c r="G105" s="375">
        <v>20</v>
      </c>
      <c r="H105" s="375">
        <v>0</v>
      </c>
      <c r="I105" s="49">
        <f t="shared" si="12"/>
        <v>53809213.646058217</v>
      </c>
      <c r="J105" s="32">
        <f t="shared" si="16"/>
        <v>210750.42289839685</v>
      </c>
      <c r="K105" s="41">
        <f t="shared" si="17"/>
        <v>3.9320236108436012E-3</v>
      </c>
      <c r="L105" s="12">
        <f t="shared" si="11"/>
        <v>3.9320236108436012E-3</v>
      </c>
      <c r="M105" s="389">
        <f t="shared" si="13"/>
        <v>44415740751.853119</v>
      </c>
      <c r="N105" s="389">
        <f t="shared" si="14"/>
        <v>386135.38377271593</v>
      </c>
      <c r="O105" s="389">
        <f t="shared" si="15"/>
        <v>149100534601.30261</v>
      </c>
      <c r="P105"/>
      <c r="Q105"/>
    </row>
    <row r="106" spans="1:17">
      <c r="A106" s="48">
        <v>44804</v>
      </c>
      <c r="B106" s="49">
        <f>Inputs!H127</f>
        <v>55816953.581775762</v>
      </c>
      <c r="C106" s="373">
        <v>2</v>
      </c>
      <c r="D106" s="373">
        <v>89</v>
      </c>
      <c r="E106" s="49">
        <v>31</v>
      </c>
      <c r="F106" s="128">
        <v>0</v>
      </c>
      <c r="G106" s="375">
        <v>22</v>
      </c>
      <c r="H106" s="375">
        <v>0</v>
      </c>
      <c r="I106" s="49">
        <f t="shared" si="12"/>
        <v>55236203.856163949</v>
      </c>
      <c r="J106" s="32">
        <f t="shared" si="16"/>
        <v>-580749.72561181337</v>
      </c>
      <c r="K106" s="41">
        <f t="shared" si="17"/>
        <v>-1.0404539989108761E-2</v>
      </c>
      <c r="L106" s="12">
        <f t="shared" si="11"/>
        <v>1.0404539989108761E-2</v>
      </c>
      <c r="M106" s="389">
        <f t="shared" si="13"/>
        <v>337270243798.19653</v>
      </c>
      <c r="N106" s="389">
        <f t="shared" si="14"/>
        <v>-791500.14851021022</v>
      </c>
      <c r="O106" s="389">
        <f t="shared" si="15"/>
        <v>626472485091.68481</v>
      </c>
      <c r="P106"/>
      <c r="Q106"/>
    </row>
    <row r="107" spans="1:17">
      <c r="A107" s="48">
        <v>44834</v>
      </c>
      <c r="B107" s="49">
        <f>Inputs!H128</f>
        <v>50427785.124635339</v>
      </c>
      <c r="C107" s="373">
        <v>70</v>
      </c>
      <c r="D107" s="373">
        <v>27</v>
      </c>
      <c r="E107" s="49">
        <v>30</v>
      </c>
      <c r="F107" s="128">
        <v>1</v>
      </c>
      <c r="G107" s="375">
        <v>21</v>
      </c>
      <c r="H107" s="375">
        <v>0</v>
      </c>
      <c r="I107" s="49">
        <f t="shared" si="12"/>
        <v>49137753.005780183</v>
      </c>
      <c r="J107" s="32">
        <f t="shared" si="16"/>
        <v>-1290032.118855156</v>
      </c>
      <c r="K107" s="41">
        <f t="shared" si="17"/>
        <v>-2.5581772343694319E-2</v>
      </c>
      <c r="L107" s="12">
        <f t="shared" si="11"/>
        <v>2.5581772343694319E-2</v>
      </c>
      <c r="M107" s="389">
        <f t="shared" si="13"/>
        <v>1664182867677.9233</v>
      </c>
      <c r="N107" s="389">
        <f t="shared" si="14"/>
        <v>-709282.39324334264</v>
      </c>
      <c r="O107" s="389">
        <f t="shared" si="15"/>
        <v>503081513365.00372</v>
      </c>
      <c r="P107"/>
      <c r="Q107"/>
    </row>
    <row r="108" spans="1:17">
      <c r="A108" s="48">
        <v>44865</v>
      </c>
      <c r="B108" s="49">
        <f>Inputs!H129</f>
        <v>49278519.044430614</v>
      </c>
      <c r="C108" s="373">
        <v>255</v>
      </c>
      <c r="D108" s="373">
        <v>0</v>
      </c>
      <c r="E108" s="49">
        <v>31</v>
      </c>
      <c r="F108" s="128">
        <v>1</v>
      </c>
      <c r="G108" s="375">
        <v>20</v>
      </c>
      <c r="H108" s="375">
        <v>0</v>
      </c>
      <c r="I108" s="49">
        <f t="shared" si="12"/>
        <v>49007365.929736473</v>
      </c>
      <c r="J108" s="32">
        <f t="shared" si="16"/>
        <v>-271153.11469414085</v>
      </c>
      <c r="K108" s="41">
        <f t="shared" si="17"/>
        <v>-5.5024607060464451E-3</v>
      </c>
      <c r="L108" s="12">
        <f t="shared" si="11"/>
        <v>5.5024607060464451E-3</v>
      </c>
      <c r="M108" s="389">
        <f t="shared" si="13"/>
        <v>73524011608.333908</v>
      </c>
      <c r="N108" s="389">
        <f t="shared" si="14"/>
        <v>1018879.0041610152</v>
      </c>
      <c r="O108" s="389">
        <f t="shared" si="15"/>
        <v>1038114425120.142</v>
      </c>
      <c r="P108"/>
      <c r="Q108"/>
    </row>
    <row r="109" spans="1:17">
      <c r="A109" s="48">
        <v>44895</v>
      </c>
      <c r="B109" s="49">
        <f>Inputs!H130</f>
        <v>51388703.38421718</v>
      </c>
      <c r="C109" s="373">
        <v>402</v>
      </c>
      <c r="D109" s="373">
        <v>0</v>
      </c>
      <c r="E109" s="49">
        <v>30</v>
      </c>
      <c r="F109" s="128">
        <v>0</v>
      </c>
      <c r="G109" s="375">
        <v>22</v>
      </c>
      <c r="H109" s="375">
        <v>0</v>
      </c>
      <c r="I109" s="49">
        <f t="shared" si="12"/>
        <v>51622843.256796136</v>
      </c>
      <c r="J109" s="32">
        <f t="shared" si="16"/>
        <v>234139.87257895619</v>
      </c>
      <c r="K109" s="41">
        <f t="shared" si="17"/>
        <v>4.5562518055450038E-3</v>
      </c>
      <c r="L109" s="12">
        <f t="shared" si="11"/>
        <v>4.5562518055450038E-3</v>
      </c>
      <c r="M109" s="389">
        <f t="shared" si="13"/>
        <v>54821479931.289841</v>
      </c>
      <c r="N109" s="389">
        <f t="shared" si="14"/>
        <v>505292.98727309704</v>
      </c>
      <c r="O109" s="389">
        <f t="shared" si="15"/>
        <v>255321002987.37021</v>
      </c>
      <c r="P109"/>
      <c r="Q109"/>
    </row>
    <row r="110" spans="1:17">
      <c r="A110" s="48">
        <v>44926</v>
      </c>
      <c r="B110" s="49">
        <f>Inputs!H131</f>
        <v>53032670.407337762</v>
      </c>
      <c r="C110" s="373">
        <v>596</v>
      </c>
      <c r="D110" s="373">
        <v>0</v>
      </c>
      <c r="E110" s="49">
        <v>31</v>
      </c>
      <c r="F110" s="128">
        <v>0</v>
      </c>
      <c r="G110" s="375">
        <v>20</v>
      </c>
      <c r="H110" s="375">
        <v>0</v>
      </c>
      <c r="I110" s="49">
        <f t="shared" si="12"/>
        <v>52780942.402958959</v>
      </c>
      <c r="J110" s="32">
        <f t="shared" si="16"/>
        <v>-251728.00437880307</v>
      </c>
      <c r="K110" s="41">
        <f t="shared" si="17"/>
        <v>-4.7466590395186517E-3</v>
      </c>
      <c r="L110" s="12">
        <f t="shared" si="11"/>
        <v>4.7466590395186517E-3</v>
      </c>
      <c r="M110" s="389">
        <f t="shared" si="13"/>
        <v>63366988188.534698</v>
      </c>
      <c r="N110" s="389">
        <f t="shared" si="14"/>
        <v>-485867.87695775926</v>
      </c>
      <c r="O110" s="389">
        <f t="shared" si="15"/>
        <v>236067593859.44031</v>
      </c>
      <c r="P110"/>
      <c r="Q110"/>
    </row>
    <row r="111" spans="1:17">
      <c r="A111" s="48">
        <v>44957</v>
      </c>
      <c r="B111" s="49">
        <f>Inputs!H132</f>
        <v>55497237.357380912</v>
      </c>
      <c r="C111" s="399">
        <v>591</v>
      </c>
      <c r="D111" s="399">
        <v>0</v>
      </c>
      <c r="E111" s="49">
        <v>31</v>
      </c>
      <c r="F111" s="128">
        <v>0</v>
      </c>
      <c r="G111" s="375">
        <v>21</v>
      </c>
      <c r="H111" s="375">
        <v>0</v>
      </c>
      <c r="I111" s="49">
        <f>$S$18+$S$19*C111+$S$20*D111+$S$21*E111+$S$22*F111+$S$23*G111+H111*$S$24</f>
        <v>53380032.580771662</v>
      </c>
      <c r="J111" s="32">
        <f t="shared" si="16"/>
        <v>-2117204.7766092494</v>
      </c>
      <c r="K111" s="41">
        <f t="shared" si="17"/>
        <v>-3.8149732805171241E-2</v>
      </c>
      <c r="L111" s="12">
        <f t="shared" si="11"/>
        <v>3.8149732805171241E-2</v>
      </c>
      <c r="M111" s="389">
        <f t="shared" si="13"/>
        <v>4482556066097.0215</v>
      </c>
      <c r="N111" s="389">
        <f t="shared" si="14"/>
        <v>-1865476.7722304463</v>
      </c>
      <c r="O111" s="389">
        <f t="shared" si="15"/>
        <v>3480003587731.3247</v>
      </c>
      <c r="P111"/>
      <c r="Q111"/>
    </row>
    <row r="112" spans="1:17">
      <c r="A112" s="48">
        <v>44985</v>
      </c>
      <c r="B112" s="49">
        <f>Inputs!H133</f>
        <v>50683434.184946798</v>
      </c>
      <c r="C112" s="399">
        <v>544</v>
      </c>
      <c r="D112" s="399">
        <v>0</v>
      </c>
      <c r="E112" s="49">
        <v>28</v>
      </c>
      <c r="F112" s="128">
        <v>0</v>
      </c>
      <c r="G112" s="375">
        <v>19</v>
      </c>
      <c r="H112" s="375">
        <v>0</v>
      </c>
      <c r="I112" s="49">
        <f t="shared" si="12"/>
        <v>49228387.661340535</v>
      </c>
      <c r="J112" s="32">
        <f t="shared" si="16"/>
        <v>-1455046.5236062631</v>
      </c>
      <c r="K112" s="41">
        <f t="shared" si="17"/>
        <v>-2.8708522755121795E-2</v>
      </c>
      <c r="L112" s="12">
        <f t="shared" si="11"/>
        <v>2.8708522755121795E-2</v>
      </c>
      <c r="M112" s="389">
        <f t="shared" si="13"/>
        <v>2117160385858.6716</v>
      </c>
      <c r="N112" s="389">
        <f t="shared" si="14"/>
        <v>662158.25300298631</v>
      </c>
      <c r="O112" s="389">
        <f t="shared" si="15"/>
        <v>438453552019.96686</v>
      </c>
      <c r="P112"/>
      <c r="Q112"/>
    </row>
    <row r="113" spans="1:17">
      <c r="A113" s="48">
        <v>45016</v>
      </c>
      <c r="B113" s="49">
        <f>Inputs!H134</f>
        <v>54872468.613593929</v>
      </c>
      <c r="C113" s="399">
        <v>556</v>
      </c>
      <c r="D113" s="399">
        <v>0</v>
      </c>
      <c r="E113" s="49">
        <v>31</v>
      </c>
      <c r="F113" s="128">
        <v>0</v>
      </c>
      <c r="G113" s="375">
        <v>23</v>
      </c>
      <c r="H113" s="375">
        <v>0</v>
      </c>
      <c r="I113" s="49">
        <f t="shared" si="12"/>
        <v>54370365.767631471</v>
      </c>
      <c r="J113" s="32">
        <f t="shared" si="16"/>
        <v>-502102.84596245736</v>
      </c>
      <c r="K113" s="41">
        <f t="shared" si="17"/>
        <v>-9.1503600739783007E-3</v>
      </c>
      <c r="L113" s="12">
        <f t="shared" si="11"/>
        <v>9.1503600739783007E-3</v>
      </c>
      <c r="M113" s="389">
        <f t="shared" si="13"/>
        <v>252107267923.59918</v>
      </c>
      <c r="N113" s="389">
        <f t="shared" si="14"/>
        <v>952943.67764380574</v>
      </c>
      <c r="O113" s="389">
        <f t="shared" si="15"/>
        <v>908101652761.30151</v>
      </c>
      <c r="P113"/>
      <c r="Q113"/>
    </row>
    <row r="114" spans="1:17">
      <c r="A114" s="48">
        <v>45046</v>
      </c>
      <c r="B114" s="49">
        <f>Inputs!H135</f>
        <v>48752006.861458883</v>
      </c>
      <c r="C114" s="399">
        <v>292</v>
      </c>
      <c r="D114" s="399">
        <v>3</v>
      </c>
      <c r="E114" s="49">
        <v>30</v>
      </c>
      <c r="F114" s="128">
        <v>1</v>
      </c>
      <c r="G114" s="375">
        <v>19</v>
      </c>
      <c r="H114" s="375">
        <v>0</v>
      </c>
      <c r="I114" s="49">
        <f t="shared" si="12"/>
        <v>48053831.438605554</v>
      </c>
      <c r="J114" s="32">
        <f t="shared" si="16"/>
        <v>-698175.42285332829</v>
      </c>
      <c r="K114" s="41">
        <f t="shared" si="17"/>
        <v>-1.4320957593343177E-2</v>
      </c>
      <c r="L114" s="12">
        <f t="shared" si="11"/>
        <v>1.4320957593343177E-2</v>
      </c>
      <c r="M114" s="389">
        <f t="shared" si="13"/>
        <v>487448921076.42377</v>
      </c>
      <c r="N114" s="389">
        <f t="shared" si="14"/>
        <v>-196072.57689087093</v>
      </c>
      <c r="O114" s="389">
        <f t="shared" si="15"/>
        <v>38444455408.626495</v>
      </c>
      <c r="P114"/>
      <c r="Q114"/>
    </row>
    <row r="115" spans="1:17">
      <c r="A115" s="48">
        <v>45077</v>
      </c>
      <c r="B115" s="49">
        <f>Inputs!H136</f>
        <v>50753269.126201965</v>
      </c>
      <c r="C115" s="399">
        <v>159</v>
      </c>
      <c r="D115" s="399">
        <v>9</v>
      </c>
      <c r="E115" s="49">
        <v>31</v>
      </c>
      <c r="F115" s="128">
        <v>1</v>
      </c>
      <c r="G115" s="375">
        <v>22</v>
      </c>
      <c r="H115" s="375">
        <v>0</v>
      </c>
      <c r="I115" s="49">
        <f t="shared" si="12"/>
        <v>50108658.975813791</v>
      </c>
      <c r="J115" s="32">
        <f t="shared" si="16"/>
        <v>-644610.15038817376</v>
      </c>
      <c r="K115" s="41">
        <f t="shared" si="17"/>
        <v>-1.2700859698028521E-2</v>
      </c>
      <c r="L115" s="12">
        <f t="shared" si="11"/>
        <v>1.2700859698028521E-2</v>
      </c>
      <c r="M115" s="389">
        <f t="shared" si="13"/>
        <v>415522245983.46399</v>
      </c>
      <c r="N115" s="389">
        <f t="shared" si="14"/>
        <v>53565.272465154529</v>
      </c>
      <c r="O115" s="389">
        <f t="shared" si="15"/>
        <v>2869238414.266242</v>
      </c>
      <c r="P115"/>
      <c r="Q115"/>
    </row>
    <row r="116" spans="1:17">
      <c r="A116" s="48">
        <v>45107</v>
      </c>
      <c r="B116" s="49">
        <f>Inputs!H137</f>
        <v>51682469.541966349</v>
      </c>
      <c r="C116" s="399">
        <v>36</v>
      </c>
      <c r="D116" s="399">
        <v>36</v>
      </c>
      <c r="E116" s="49">
        <v>30</v>
      </c>
      <c r="F116" s="128">
        <v>0</v>
      </c>
      <c r="G116" s="375">
        <v>22</v>
      </c>
      <c r="H116" s="375">
        <v>0</v>
      </c>
      <c r="I116" s="49">
        <f t="shared" si="12"/>
        <v>51052388.510090038</v>
      </c>
      <c r="J116" s="32">
        <f t="shared" si="16"/>
        <v>-630081.03187631071</v>
      </c>
      <c r="K116" s="41">
        <f t="shared" si="17"/>
        <v>-1.2191387862468196E-2</v>
      </c>
      <c r="L116" s="12">
        <f t="shared" si="11"/>
        <v>1.2191387862468196E-2</v>
      </c>
      <c r="M116" s="389">
        <f t="shared" si="13"/>
        <v>397002106730.31647</v>
      </c>
      <c r="N116" s="389">
        <f t="shared" si="14"/>
        <v>14529.118511863053</v>
      </c>
      <c r="O116" s="389">
        <f t="shared" si="15"/>
        <v>211095284.73176166</v>
      </c>
      <c r="P116"/>
      <c r="Q116"/>
    </row>
    <row r="117" spans="1:17">
      <c r="A117" s="48">
        <v>45138</v>
      </c>
      <c r="B117" s="49">
        <f>Inputs!H138</f>
        <v>54186277.793249846</v>
      </c>
      <c r="C117" s="399">
        <v>3</v>
      </c>
      <c r="D117" s="399">
        <v>80</v>
      </c>
      <c r="E117" s="49">
        <v>31</v>
      </c>
      <c r="F117" s="128">
        <v>0</v>
      </c>
      <c r="G117" s="375">
        <v>20</v>
      </c>
      <c r="H117" s="375">
        <v>0</v>
      </c>
      <c r="I117" s="49">
        <f t="shared" si="12"/>
        <v>53345091.568777345</v>
      </c>
      <c r="J117" s="32">
        <f t="shared" si="16"/>
        <v>-841186.22447250038</v>
      </c>
      <c r="K117" s="41">
        <f t="shared" si="17"/>
        <v>-1.5523971358248371E-2</v>
      </c>
      <c r="L117" s="12">
        <f t="shared" si="11"/>
        <v>1.5523971358248371E-2</v>
      </c>
      <c r="M117" s="389">
        <f t="shared" si="13"/>
        <v>707594264242.2998</v>
      </c>
      <c r="N117" s="389">
        <f t="shared" si="14"/>
        <v>-211105.19259618968</v>
      </c>
      <c r="O117" s="389">
        <f t="shared" si="15"/>
        <v>44565402341.074341</v>
      </c>
      <c r="P117"/>
      <c r="Q117"/>
    </row>
    <row r="118" spans="1:17">
      <c r="A118" s="48">
        <v>45169</v>
      </c>
      <c r="B118" s="49">
        <f>Inputs!H139</f>
        <v>54058540.927572526</v>
      </c>
      <c r="C118" s="399">
        <v>20</v>
      </c>
      <c r="D118" s="399">
        <v>36</v>
      </c>
      <c r="E118" s="49">
        <v>31</v>
      </c>
      <c r="F118" s="128">
        <v>0</v>
      </c>
      <c r="G118" s="375">
        <v>22</v>
      </c>
      <c r="H118" s="375">
        <v>0</v>
      </c>
      <c r="I118" s="49">
        <f t="shared" si="12"/>
        <v>51745890.661753431</v>
      </c>
      <c r="J118" s="32">
        <f t="shared" si="16"/>
        <v>-2312650.2658190951</v>
      </c>
      <c r="K118" s="41">
        <f t="shared" si="17"/>
        <v>-4.2780478831598086E-2</v>
      </c>
      <c r="L118" s="12">
        <f t="shared" si="11"/>
        <v>4.2780478831598086E-2</v>
      </c>
      <c r="M118" s="389">
        <f t="shared" si="13"/>
        <v>5348351251993.1309</v>
      </c>
      <c r="N118" s="389">
        <f t="shared" si="14"/>
        <v>-1471464.0413465947</v>
      </c>
      <c r="O118" s="389">
        <f t="shared" si="15"/>
        <v>2165206424976.053</v>
      </c>
      <c r="P118"/>
      <c r="Q118"/>
    </row>
    <row r="119" spans="1:17">
      <c r="A119" s="48">
        <v>45199</v>
      </c>
      <c r="B119" s="49">
        <f>Inputs!H140</f>
        <v>50649652.23258853</v>
      </c>
      <c r="C119" s="399">
        <v>54</v>
      </c>
      <c r="D119" s="399">
        <v>29</v>
      </c>
      <c r="E119" s="49">
        <v>30</v>
      </c>
      <c r="F119" s="128">
        <v>1</v>
      </c>
      <c r="G119" s="375">
        <v>20</v>
      </c>
      <c r="H119" s="375">
        <v>0</v>
      </c>
      <c r="I119" s="49">
        <f t="shared" si="12"/>
        <v>48501428.306427844</v>
      </c>
      <c r="J119" s="32">
        <f t="shared" si="16"/>
        <v>-2148223.9261606857</v>
      </c>
      <c r="K119" s="41">
        <f t="shared" si="17"/>
        <v>-4.2413399331861459E-2</v>
      </c>
      <c r="L119" s="12">
        <f t="shared" si="11"/>
        <v>4.2413399331861459E-2</v>
      </c>
      <c r="M119" s="389">
        <f t="shared" si="13"/>
        <v>4614866036929.2314</v>
      </c>
      <c r="N119" s="389">
        <f t="shared" si="14"/>
        <v>164426.33965840936</v>
      </c>
      <c r="O119" s="389">
        <f t="shared" si="15"/>
        <v>27036021173.462601</v>
      </c>
      <c r="P119"/>
      <c r="Q119"/>
    </row>
    <row r="120" spans="1:17">
      <c r="A120" s="48">
        <v>45230</v>
      </c>
      <c r="B120" s="49">
        <f>Inputs!H141</f>
        <v>50214326.357765101</v>
      </c>
      <c r="C120" s="399">
        <v>221</v>
      </c>
      <c r="D120" s="399">
        <v>9</v>
      </c>
      <c r="E120" s="49">
        <v>31</v>
      </c>
      <c r="F120" s="128">
        <v>1</v>
      </c>
      <c r="G120" s="375">
        <v>21</v>
      </c>
      <c r="H120" s="375">
        <v>0</v>
      </c>
      <c r="I120" s="49">
        <f t="shared" si="12"/>
        <v>49983460.342786655</v>
      </c>
      <c r="J120" s="32">
        <f t="shared" si="16"/>
        <v>-230866.01497844607</v>
      </c>
      <c r="K120" s="41">
        <f t="shared" si="17"/>
        <v>-4.5976125087008194E-3</v>
      </c>
      <c r="L120" s="12">
        <f t="shared" si="11"/>
        <v>4.5976125087008194E-3</v>
      </c>
      <c r="M120" s="389">
        <f t="shared" si="13"/>
        <v>53299116872.028084</v>
      </c>
      <c r="N120" s="389">
        <f t="shared" si="14"/>
        <v>1917357.9111822397</v>
      </c>
      <c r="O120" s="389">
        <f t="shared" si="15"/>
        <v>3676261359573.1211</v>
      </c>
      <c r="P120"/>
      <c r="Q120"/>
    </row>
    <row r="121" spans="1:17">
      <c r="A121" s="48">
        <v>45260</v>
      </c>
      <c r="B121" s="49">
        <f>Inputs!H142</f>
        <v>51448966.514165252</v>
      </c>
      <c r="C121" s="399">
        <v>448</v>
      </c>
      <c r="D121" s="399">
        <v>0</v>
      </c>
      <c r="E121" s="49">
        <v>30</v>
      </c>
      <c r="F121" s="128">
        <v>0</v>
      </c>
      <c r="G121" s="375">
        <v>22</v>
      </c>
      <c r="H121" s="375">
        <v>0</v>
      </c>
      <c r="I121" s="49">
        <f t="shared" si="12"/>
        <v>52005282.047324851</v>
      </c>
      <c r="J121" s="32">
        <f t="shared" si="16"/>
        <v>556315.53315959871</v>
      </c>
      <c r="K121" s="41">
        <f t="shared" si="17"/>
        <v>1.0812958371212966E-2</v>
      </c>
      <c r="L121" s="12">
        <f t="shared" si="11"/>
        <v>1.0812958371212966E-2</v>
      </c>
      <c r="M121" s="389">
        <f t="shared" si="13"/>
        <v>309486972434.64856</v>
      </c>
      <c r="N121" s="389">
        <f t="shared" si="14"/>
        <v>787181.54813804477</v>
      </c>
      <c r="O121" s="389">
        <f t="shared" si="15"/>
        <v>619654789729.00891</v>
      </c>
      <c r="P121"/>
      <c r="Q121"/>
    </row>
    <row r="122" spans="1:17">
      <c r="A122" s="48">
        <v>45291</v>
      </c>
      <c r="B122" s="49">
        <f>Inputs!H143</f>
        <v>49608944.797605887</v>
      </c>
      <c r="C122" s="399">
        <v>481</v>
      </c>
      <c r="D122" s="399">
        <v>0</v>
      </c>
      <c r="E122" s="49">
        <v>31</v>
      </c>
      <c r="F122" s="128">
        <v>0</v>
      </c>
      <c r="G122" s="375">
        <v>19</v>
      </c>
      <c r="H122" s="375">
        <v>0</v>
      </c>
      <c r="I122" s="49">
        <f t="shared" si="12"/>
        <v>51184185.815071367</v>
      </c>
      <c r="J122" s="32">
        <f t="shared" si="16"/>
        <v>1575241.0174654797</v>
      </c>
      <c r="K122" s="41">
        <f t="shared" si="17"/>
        <v>3.1753165157858795E-2</v>
      </c>
      <c r="L122" s="12">
        <f t="shared" si="11"/>
        <v>3.1753165157858795E-2</v>
      </c>
      <c r="M122" s="389">
        <f t="shared" si="13"/>
        <v>2481384263105.6797</v>
      </c>
      <c r="N122" s="389">
        <f t="shared" si="14"/>
        <v>1018925.484305881</v>
      </c>
      <c r="O122" s="389">
        <f t="shared" si="15"/>
        <v>1038209142567.9741</v>
      </c>
      <c r="P122"/>
      <c r="Q122"/>
    </row>
    <row r="123" spans="1:17">
      <c r="A123" s="48">
        <v>45322</v>
      </c>
      <c r="B123" s="49"/>
      <c r="C123" s="57">
        <f>+(C3+C15+C27+C39+C51+C63+C75+C87+C99+C111)/10</f>
        <v>722</v>
      </c>
      <c r="D123" s="57">
        <f>+(D3+D15+D27+D39+D51+D63+D75+D87+D99+D111)/10</f>
        <v>0</v>
      </c>
      <c r="E123" s="113">
        <v>31</v>
      </c>
      <c r="F123" s="128">
        <v>0</v>
      </c>
      <c r="G123" s="375">
        <v>22</v>
      </c>
      <c r="H123" s="375">
        <v>0</v>
      </c>
      <c r="I123" s="49">
        <f t="shared" si="12"/>
        <v>55109811.356669247</v>
      </c>
      <c r="J123" s="32"/>
      <c r="L123" s="5">
        <f>AVERAGE(L3:L122)</f>
        <v>2.0987141905256194E-2</v>
      </c>
      <c r="M123" s="389">
        <f>SUM(M3:M122)</f>
        <v>229485047294972.34</v>
      </c>
      <c r="N123" s="389"/>
      <c r="O123" s="389">
        <f>SUM(O4:O122)</f>
        <v>334166287304526.31</v>
      </c>
    </row>
    <row r="124" spans="1:17">
      <c r="A124" s="48">
        <v>45351</v>
      </c>
      <c r="B124" s="49"/>
      <c r="C124" s="57">
        <f t="shared" ref="C124:D124" si="18">+(C4+C16+C28+C40+C52+C64+C76+C88+C100+C112)/10</f>
        <v>653.70000000000005</v>
      </c>
      <c r="D124" s="57">
        <f t="shared" si="18"/>
        <v>0</v>
      </c>
      <c r="E124" s="113">
        <v>29</v>
      </c>
      <c r="F124" s="128">
        <v>0</v>
      </c>
      <c r="G124" s="375">
        <v>20</v>
      </c>
      <c r="H124" s="375">
        <v>0</v>
      </c>
      <c r="I124" s="49">
        <f t="shared" si="12"/>
        <v>51607604.98912321</v>
      </c>
      <c r="J124" s="32"/>
      <c r="M124" s="389"/>
      <c r="N124" s="389"/>
      <c r="O124" s="389"/>
      <c r="P124"/>
      <c r="Q124"/>
    </row>
    <row r="125" spans="1:17">
      <c r="A125" s="48">
        <v>45382</v>
      </c>
      <c r="B125" s="49"/>
      <c r="C125" s="57">
        <f t="shared" ref="C125:D125" si="19">+(C5+C17+C29+C41+C53+C65+C77+C89+C101+C113)/10</f>
        <v>563.70000000000005</v>
      </c>
      <c r="D125" s="57">
        <f t="shared" si="19"/>
        <v>0</v>
      </c>
      <c r="E125" s="113">
        <v>31</v>
      </c>
      <c r="F125" s="128">
        <v>0</v>
      </c>
      <c r="G125" s="375">
        <v>20</v>
      </c>
      <c r="H125" s="375">
        <v>0</v>
      </c>
      <c r="I125" s="49">
        <f t="shared" si="12"/>
        <v>52512403.860913806</v>
      </c>
      <c r="J125" s="32"/>
      <c r="M125" s="389"/>
      <c r="N125" s="389"/>
      <c r="O125" s="389"/>
      <c r="P125"/>
      <c r="Q125"/>
    </row>
    <row r="126" spans="1:17">
      <c r="A126" s="48">
        <v>45412</v>
      </c>
      <c r="B126" s="49"/>
      <c r="C126" s="57">
        <f t="shared" ref="C126:D126" si="20">+(C6+C18+C30+C42+C54+C66+C78+C90+C102+C114)/10</f>
        <v>351.6</v>
      </c>
      <c r="D126" s="57">
        <f t="shared" si="20"/>
        <v>0.3</v>
      </c>
      <c r="E126" s="113">
        <v>30</v>
      </c>
      <c r="F126" s="128">
        <v>1</v>
      </c>
      <c r="G126" s="375">
        <v>22</v>
      </c>
      <c r="H126" s="375">
        <v>0</v>
      </c>
      <c r="I126" s="49">
        <f t="shared" si="12"/>
        <v>50285885.838338539</v>
      </c>
      <c r="J126" s="32"/>
      <c r="M126" s="389"/>
      <c r="N126" s="389"/>
      <c r="O126" s="389"/>
      <c r="P126"/>
      <c r="Q126"/>
    </row>
    <row r="127" spans="1:17">
      <c r="A127" s="48">
        <v>45443</v>
      </c>
      <c r="B127" s="49"/>
      <c r="C127" s="57">
        <f t="shared" ref="C127:D127" si="21">+(C7+C19+C31+C43+C55+C67+C79+C91+C103+C115)/10</f>
        <v>155.1</v>
      </c>
      <c r="D127" s="57">
        <f t="shared" si="21"/>
        <v>19.7</v>
      </c>
      <c r="E127" s="113">
        <v>31</v>
      </c>
      <c r="F127" s="128">
        <v>1</v>
      </c>
      <c r="G127" s="375">
        <v>22</v>
      </c>
      <c r="H127" s="375">
        <v>0</v>
      </c>
      <c r="I127" s="49">
        <f t="shared" si="12"/>
        <v>50811095.303681865</v>
      </c>
      <c r="J127" s="32"/>
      <c r="M127" s="389"/>
      <c r="N127" s="389"/>
      <c r="O127" s="389"/>
      <c r="P127"/>
      <c r="Q127"/>
    </row>
    <row r="128" spans="1:17">
      <c r="A128" s="48">
        <v>45473</v>
      </c>
      <c r="B128" s="49"/>
      <c r="C128" s="57">
        <f t="shared" ref="C128:D128" si="22">+(C8+C20+C32+C44+C56+C68+C80+C92+C104+C116)/10</f>
        <v>33.299999999999997</v>
      </c>
      <c r="D128" s="57">
        <f t="shared" si="22"/>
        <v>50.5</v>
      </c>
      <c r="E128" s="113">
        <v>30</v>
      </c>
      <c r="F128" s="128">
        <v>0</v>
      </c>
      <c r="G128" s="375">
        <v>20</v>
      </c>
      <c r="H128" s="375">
        <v>0</v>
      </c>
      <c r="I128" s="49">
        <f t="shared" si="12"/>
        <v>50744460.769351803</v>
      </c>
      <c r="J128" s="32"/>
      <c r="M128" s="389"/>
      <c r="N128" s="389"/>
      <c r="O128" s="389"/>
      <c r="P128"/>
      <c r="Q128"/>
    </row>
    <row r="129" spans="1:17">
      <c r="A129" s="48">
        <v>45504</v>
      </c>
      <c r="B129" s="49"/>
      <c r="C129" s="57">
        <f t="shared" ref="C129:D129" si="23">+(C9+C21+C33+C45+C57+C69+C81+C93+C105+C117)/10</f>
        <v>5.9</v>
      </c>
      <c r="D129" s="57">
        <f t="shared" si="23"/>
        <v>92.1</v>
      </c>
      <c r="E129" s="113">
        <v>31</v>
      </c>
      <c r="F129" s="128">
        <v>0</v>
      </c>
      <c r="G129" s="375">
        <v>22</v>
      </c>
      <c r="H129" s="375">
        <v>0</v>
      </c>
      <c r="I129" s="49">
        <f t="shared" si="12"/>
        <v>55481531.519837737</v>
      </c>
      <c r="J129" s="32"/>
      <c r="K129"/>
      <c r="L129"/>
      <c r="M129" s="389"/>
      <c r="N129" s="389"/>
      <c r="O129" s="389"/>
      <c r="P129"/>
      <c r="Q129"/>
    </row>
    <row r="130" spans="1:17">
      <c r="A130" s="48">
        <v>45535</v>
      </c>
      <c r="B130" s="49"/>
      <c r="C130" s="57">
        <f t="shared" ref="C130:D130" si="24">+(C10+C22+C34+C46+C58+C70+C82+C94+C106+C118)/10</f>
        <v>11</v>
      </c>
      <c r="D130" s="57">
        <f t="shared" si="24"/>
        <v>76.5</v>
      </c>
      <c r="E130" s="113">
        <v>31</v>
      </c>
      <c r="F130" s="128">
        <v>0</v>
      </c>
      <c r="G130" s="375">
        <v>21</v>
      </c>
      <c r="H130" s="375">
        <v>0</v>
      </c>
      <c r="I130" s="49">
        <f t="shared" si="12"/>
        <v>53811887.348957099</v>
      </c>
      <c r="J130" s="32"/>
      <c r="K130"/>
      <c r="L130"/>
      <c r="M130" s="389"/>
      <c r="N130" s="389"/>
      <c r="O130" s="389"/>
      <c r="P130"/>
      <c r="Q130"/>
    </row>
    <row r="131" spans="1:17">
      <c r="A131" s="48">
        <v>45565</v>
      </c>
      <c r="B131" s="49"/>
      <c r="C131" s="57">
        <f t="shared" ref="C131:D131" si="25">+(C11+C23+C35+C47+C59+C71+C83+C95+C107+C119)/10</f>
        <v>63.6</v>
      </c>
      <c r="D131" s="57">
        <f t="shared" si="25"/>
        <v>31.9</v>
      </c>
      <c r="E131" s="113">
        <v>30</v>
      </c>
      <c r="F131" s="128">
        <v>1</v>
      </c>
      <c r="G131" s="375">
        <v>20</v>
      </c>
      <c r="H131" s="375">
        <v>0</v>
      </c>
      <c r="I131" s="49">
        <f t="shared" si="12"/>
        <v>48780409.414557852</v>
      </c>
      <c r="J131" s="32"/>
      <c r="K131"/>
      <c r="L131"/>
      <c r="M131" s="391"/>
      <c r="N131" s="389"/>
      <c r="O131" s="391"/>
      <c r="Q131"/>
    </row>
    <row r="132" spans="1:17">
      <c r="A132" s="48">
        <v>45596</v>
      </c>
      <c r="B132" s="49"/>
      <c r="C132" s="57">
        <f t="shared" ref="C132:D132" si="26">+(C12+C24+C36+C48+C60+C72+C84+C96+C108+C120)/10</f>
        <v>239.1</v>
      </c>
      <c r="D132" s="57">
        <f t="shared" si="26"/>
        <v>4</v>
      </c>
      <c r="E132" s="113">
        <v>31</v>
      </c>
      <c r="F132" s="128">
        <v>1</v>
      </c>
      <c r="G132" s="375">
        <v>22</v>
      </c>
      <c r="H132" s="375">
        <v>0</v>
      </c>
      <c r="I132" s="49">
        <f t="shared" ref="I132:I146" si="27">$S$18+$S$19*C132+$S$20*D132+$S$21*E132+$S$22*F132+$S$23*G132+H132*$S$24</f>
        <v>50431208.553980127</v>
      </c>
      <c r="J132" s="32"/>
      <c r="K132"/>
      <c r="L132"/>
      <c r="M132"/>
      <c r="N132" s="389"/>
      <c r="O132" s="389"/>
      <c r="P132"/>
      <c r="Q132"/>
    </row>
    <row r="133" spans="1:17">
      <c r="A133" s="48">
        <v>45626</v>
      </c>
      <c r="B133" s="49"/>
      <c r="C133" s="57">
        <f t="shared" ref="C133:D133" si="28">+(C13+C25+C37+C49+C61+C73+C85+C97+C109+C121)/10</f>
        <v>440.6</v>
      </c>
      <c r="D133" s="57">
        <f t="shared" si="28"/>
        <v>0</v>
      </c>
      <c r="E133" s="113">
        <v>30</v>
      </c>
      <c r="F133" s="128">
        <v>0</v>
      </c>
      <c r="G133" s="375">
        <v>21</v>
      </c>
      <c r="H133" s="375">
        <v>0</v>
      </c>
      <c r="I133" s="49">
        <f t="shared" si="27"/>
        <v>51303099.67380441</v>
      </c>
      <c r="J133" s="32"/>
      <c r="K133"/>
      <c r="L133"/>
      <c r="M133"/>
      <c r="N133" s="389"/>
      <c r="O133" s="389"/>
      <c r="P133"/>
      <c r="Q133"/>
    </row>
    <row r="134" spans="1:17">
      <c r="A134" s="48">
        <v>45657</v>
      </c>
      <c r="B134" s="49"/>
      <c r="C134" s="57">
        <f t="shared" ref="C134:D134" si="29">+(C14+C26+C38+C50+C62+C74+C86+C98+C110+C122)/10</f>
        <v>574.20000000000005</v>
      </c>
      <c r="D134" s="57">
        <f t="shared" si="29"/>
        <v>0</v>
      </c>
      <c r="E134" s="113">
        <v>31</v>
      </c>
      <c r="F134" s="128">
        <v>0</v>
      </c>
      <c r="G134" s="375">
        <v>20</v>
      </c>
      <c r="H134" s="375">
        <v>0</v>
      </c>
      <c r="I134" s="49">
        <f t="shared" si="27"/>
        <v>52599699.671795353</v>
      </c>
      <c r="J134" s="32"/>
      <c r="K134"/>
      <c r="L134"/>
      <c r="M134"/>
      <c r="N134" s="389"/>
      <c r="O134" s="389"/>
      <c r="P134"/>
      <c r="Q134"/>
    </row>
    <row r="135" spans="1:17">
      <c r="A135" s="48">
        <v>45688</v>
      </c>
      <c r="B135" s="49"/>
      <c r="C135" s="57">
        <f>+C123</f>
        <v>722</v>
      </c>
      <c r="D135" s="57">
        <f>+D123</f>
        <v>0</v>
      </c>
      <c r="E135" s="113">
        <v>31</v>
      </c>
      <c r="F135" s="128">
        <v>0</v>
      </c>
      <c r="G135" s="375">
        <v>22</v>
      </c>
      <c r="H135" s="375">
        <v>0</v>
      </c>
      <c r="I135" s="49">
        <f t="shared" si="27"/>
        <v>55109811.356669247</v>
      </c>
      <c r="J135" s="32"/>
      <c r="K135"/>
      <c r="L135"/>
      <c r="M135"/>
      <c r="N135" s="389"/>
      <c r="O135" s="389"/>
      <c r="P135"/>
      <c r="Q135"/>
    </row>
    <row r="136" spans="1:17">
      <c r="A136" s="48">
        <v>45716</v>
      </c>
      <c r="B136" s="49"/>
      <c r="C136" s="57">
        <f t="shared" ref="C136:D146" si="30">+C124</f>
        <v>653.70000000000005</v>
      </c>
      <c r="D136" s="57">
        <f t="shared" si="30"/>
        <v>0</v>
      </c>
      <c r="E136" s="113">
        <v>28</v>
      </c>
      <c r="F136" s="128">
        <v>0</v>
      </c>
      <c r="G136" s="375">
        <v>19</v>
      </c>
      <c r="H136" s="375">
        <v>0</v>
      </c>
      <c r="I136" s="49">
        <f t="shared" si="27"/>
        <v>50140421.037884004</v>
      </c>
      <c r="J136" s="32"/>
      <c r="K136"/>
      <c r="L136"/>
      <c r="M136"/>
      <c r="N136" s="389"/>
      <c r="O136" s="389"/>
      <c r="P136"/>
      <c r="Q136"/>
    </row>
    <row r="137" spans="1:17">
      <c r="A137" s="48">
        <v>45747</v>
      </c>
      <c r="B137" s="49"/>
      <c r="C137" s="57">
        <f t="shared" si="30"/>
        <v>563.70000000000005</v>
      </c>
      <c r="D137" s="57">
        <f t="shared" si="30"/>
        <v>0</v>
      </c>
      <c r="E137" s="113">
        <v>31</v>
      </c>
      <c r="F137" s="128">
        <v>0</v>
      </c>
      <c r="G137" s="375">
        <v>21</v>
      </c>
      <c r="H137" s="375">
        <v>0</v>
      </c>
      <c r="I137" s="49">
        <f t="shared" si="27"/>
        <v>53153063.472479627</v>
      </c>
      <c r="J137" s="32"/>
      <c r="K137"/>
      <c r="L137"/>
      <c r="M137"/>
      <c r="N137" s="389"/>
      <c r="O137" s="389"/>
      <c r="P137"/>
      <c r="Q137"/>
    </row>
    <row r="138" spans="1:17">
      <c r="A138" s="48">
        <v>45777</v>
      </c>
      <c r="B138" s="49"/>
      <c r="C138" s="57">
        <f t="shared" si="30"/>
        <v>351.6</v>
      </c>
      <c r="D138" s="57">
        <f t="shared" si="30"/>
        <v>0.3</v>
      </c>
      <c r="E138" s="113">
        <v>30</v>
      </c>
      <c r="F138" s="128">
        <v>1</v>
      </c>
      <c r="G138" s="375">
        <v>21</v>
      </c>
      <c r="H138" s="375">
        <v>0</v>
      </c>
      <c r="I138" s="49">
        <f t="shared" si="27"/>
        <v>49645226.226772718</v>
      </c>
      <c r="J138" s="32"/>
      <c r="K138"/>
      <c r="L138"/>
      <c r="M138"/>
      <c r="N138" s="389"/>
      <c r="O138" s="389"/>
      <c r="P138"/>
      <c r="Q138"/>
    </row>
    <row r="139" spans="1:17">
      <c r="A139" s="48">
        <v>45808</v>
      </c>
      <c r="B139" s="49"/>
      <c r="C139" s="57">
        <f t="shared" si="30"/>
        <v>155.1</v>
      </c>
      <c r="D139" s="57">
        <f t="shared" si="30"/>
        <v>19.7</v>
      </c>
      <c r="E139" s="113">
        <v>31</v>
      </c>
      <c r="F139" s="128">
        <v>1</v>
      </c>
      <c r="G139" s="375">
        <v>21</v>
      </c>
      <c r="H139" s="375">
        <v>0</v>
      </c>
      <c r="I139" s="49">
        <f t="shared" si="27"/>
        <v>50170435.692116044</v>
      </c>
      <c r="J139" s="32"/>
      <c r="K139"/>
      <c r="L139"/>
      <c r="M139"/>
      <c r="N139" s="389"/>
      <c r="O139" s="389"/>
      <c r="P139"/>
      <c r="Q139"/>
    </row>
    <row r="140" spans="1:17">
      <c r="A140" s="48">
        <v>45838</v>
      </c>
      <c r="B140" s="49"/>
      <c r="C140" s="57">
        <f t="shared" si="30"/>
        <v>33.299999999999997</v>
      </c>
      <c r="D140" s="57">
        <f>+D128</f>
        <v>50.5</v>
      </c>
      <c r="E140" s="113">
        <v>30</v>
      </c>
      <c r="F140" s="128">
        <v>0</v>
      </c>
      <c r="G140" s="375">
        <v>21</v>
      </c>
      <c r="H140" s="375">
        <v>0</v>
      </c>
      <c r="I140" s="49">
        <f t="shared" si="27"/>
        <v>51385120.380917624</v>
      </c>
      <c r="J140" s="32"/>
      <c r="K140"/>
      <c r="L140"/>
      <c r="M140"/>
      <c r="N140" s="389"/>
      <c r="O140" s="389"/>
      <c r="P140"/>
      <c r="Q140"/>
    </row>
    <row r="141" spans="1:17">
      <c r="A141" s="48">
        <v>45869</v>
      </c>
      <c r="B141" s="49"/>
      <c r="C141" s="57">
        <f t="shared" si="30"/>
        <v>5.9</v>
      </c>
      <c r="D141" s="57">
        <f t="shared" si="30"/>
        <v>92.1</v>
      </c>
      <c r="E141" s="113">
        <v>31</v>
      </c>
      <c r="F141" s="128">
        <v>0</v>
      </c>
      <c r="G141" s="375">
        <v>22</v>
      </c>
      <c r="H141" s="375">
        <v>0</v>
      </c>
      <c r="I141" s="49">
        <f t="shared" si="27"/>
        <v>55481531.519837737</v>
      </c>
      <c r="J141" s="32"/>
      <c r="K141"/>
      <c r="L141"/>
      <c r="M141"/>
      <c r="N141" s="389"/>
      <c r="O141" s="389"/>
      <c r="P141"/>
      <c r="Q141"/>
    </row>
    <row r="142" spans="1:17">
      <c r="A142" s="48">
        <v>45900</v>
      </c>
      <c r="B142" s="49"/>
      <c r="C142" s="57">
        <f t="shared" si="30"/>
        <v>11</v>
      </c>
      <c r="D142" s="57">
        <f t="shared" si="30"/>
        <v>76.5</v>
      </c>
      <c r="E142" s="113">
        <v>31</v>
      </c>
      <c r="F142" s="128">
        <v>0</v>
      </c>
      <c r="G142" s="375">
        <v>20</v>
      </c>
      <c r="H142" s="375">
        <v>0</v>
      </c>
      <c r="I142" s="49">
        <f t="shared" si="27"/>
        <v>53171227.737391278</v>
      </c>
      <c r="J142" s="32"/>
      <c r="K142"/>
      <c r="L142"/>
      <c r="M142"/>
      <c r="N142" s="389"/>
      <c r="O142" s="389"/>
      <c r="P142"/>
      <c r="Q142"/>
    </row>
    <row r="143" spans="1:17">
      <c r="A143" s="48">
        <v>45930</v>
      </c>
      <c r="B143" s="49"/>
      <c r="C143" s="57">
        <f t="shared" si="30"/>
        <v>63.6</v>
      </c>
      <c r="D143" s="57">
        <f t="shared" si="30"/>
        <v>31.9</v>
      </c>
      <c r="E143" s="113">
        <v>30</v>
      </c>
      <c r="F143" s="128">
        <v>1</v>
      </c>
      <c r="G143" s="375">
        <v>21</v>
      </c>
      <c r="H143" s="375">
        <v>0</v>
      </c>
      <c r="I143" s="49">
        <f t="shared" si="27"/>
        <v>49421069.026123673</v>
      </c>
      <c r="J143" s="32"/>
      <c r="K143"/>
      <c r="L143"/>
      <c r="M143"/>
      <c r="N143" s="389"/>
      <c r="O143" s="389"/>
      <c r="P143"/>
      <c r="Q143"/>
    </row>
    <row r="144" spans="1:17">
      <c r="A144" s="48">
        <v>45961</v>
      </c>
      <c r="B144" s="49"/>
      <c r="C144" s="57">
        <f t="shared" si="30"/>
        <v>239.1</v>
      </c>
      <c r="D144" s="57">
        <f t="shared" si="30"/>
        <v>4</v>
      </c>
      <c r="E144" s="113">
        <v>31</v>
      </c>
      <c r="F144" s="128">
        <v>1</v>
      </c>
      <c r="G144" s="375">
        <v>22</v>
      </c>
      <c r="H144" s="375">
        <v>0</v>
      </c>
      <c r="I144" s="49">
        <f t="shared" si="27"/>
        <v>50431208.553980127</v>
      </c>
      <c r="J144" s="32"/>
      <c r="K144"/>
      <c r="L144"/>
      <c r="M144"/>
      <c r="N144" s="389"/>
      <c r="O144" s="389"/>
      <c r="P144"/>
      <c r="Q144"/>
    </row>
    <row r="145" spans="1:17">
      <c r="A145" s="48">
        <v>45991</v>
      </c>
      <c r="B145" s="49"/>
      <c r="C145" s="57">
        <f t="shared" si="30"/>
        <v>440.6</v>
      </c>
      <c r="D145" s="57">
        <f t="shared" si="30"/>
        <v>0</v>
      </c>
      <c r="E145" s="113">
        <v>30</v>
      </c>
      <c r="F145" s="128">
        <v>0</v>
      </c>
      <c r="G145" s="375">
        <v>20</v>
      </c>
      <c r="H145" s="375">
        <v>0</v>
      </c>
      <c r="I145" s="49">
        <f t="shared" si="27"/>
        <v>50662440.062238589</v>
      </c>
      <c r="J145" s="32"/>
      <c r="M145"/>
      <c r="N145" s="389"/>
      <c r="O145" s="389"/>
      <c r="P145"/>
      <c r="Q145"/>
    </row>
    <row r="146" spans="1:17">
      <c r="A146" s="48">
        <v>46022</v>
      </c>
      <c r="B146" s="49"/>
      <c r="C146" s="57">
        <f t="shared" si="30"/>
        <v>574.20000000000005</v>
      </c>
      <c r="D146" s="57">
        <f t="shared" si="30"/>
        <v>0</v>
      </c>
      <c r="E146" s="113">
        <v>31</v>
      </c>
      <c r="F146" s="128">
        <v>0</v>
      </c>
      <c r="G146" s="375">
        <v>21</v>
      </c>
      <c r="H146" s="375">
        <v>0</v>
      </c>
      <c r="I146" s="49">
        <f t="shared" si="27"/>
        <v>53240359.283361174</v>
      </c>
      <c r="J146" s="32"/>
      <c r="M146"/>
      <c r="N146" s="389"/>
      <c r="O146" s="389"/>
      <c r="P146"/>
      <c r="Q146"/>
    </row>
    <row r="147" spans="1:17">
      <c r="A147" s="33"/>
      <c r="E147" s="10"/>
      <c r="F147" s="59"/>
      <c r="M147"/>
      <c r="N147" s="389"/>
      <c r="O147" s="389"/>
      <c r="P147"/>
      <c r="Q147"/>
    </row>
    <row r="148" spans="1:17">
      <c r="A148" s="33"/>
      <c r="E148" s="10"/>
      <c r="F148" s="59"/>
      <c r="M148"/>
      <c r="N148" s="389"/>
      <c r="O148" s="389"/>
      <c r="P148"/>
      <c r="Q148"/>
    </row>
    <row r="149" spans="1:17">
      <c r="A149" s="33"/>
      <c r="C149" s="118" t="s">
        <v>99</v>
      </c>
      <c r="D149" s="116"/>
      <c r="E149" s="10"/>
      <c r="F149" s="59"/>
      <c r="M149"/>
      <c r="N149" s="389"/>
      <c r="O149" s="389"/>
      <c r="P149"/>
      <c r="Q149"/>
    </row>
    <row r="150" spans="1:17">
      <c r="A150" s="33"/>
      <c r="C150" s="119" t="s">
        <v>100</v>
      </c>
      <c r="D150" s="117"/>
      <c r="E150" s="10"/>
      <c r="F150" s="59"/>
      <c r="I150" s="32">
        <f>SUM(I2:I146)</f>
        <v>7442860075.7699242</v>
      </c>
      <c r="M150"/>
      <c r="N150" s="389"/>
      <c r="O150" s="389"/>
      <c r="P150"/>
      <c r="Q150"/>
    </row>
    <row r="151" spans="1:17">
      <c r="A151" s="33"/>
      <c r="E151" s="10"/>
      <c r="F151" s="59"/>
      <c r="M151"/>
      <c r="N151" s="389"/>
      <c r="O151" s="389"/>
      <c r="P151"/>
      <c r="Q151"/>
    </row>
    <row r="152" spans="1:17">
      <c r="A152" s="26">
        <v>2014</v>
      </c>
      <c r="B152" s="6">
        <f>SUM(B3:B14)</f>
        <v>619303842.74033093</v>
      </c>
      <c r="I152" s="6">
        <f>SUM(I3:I14)</f>
        <v>620725407.93864655</v>
      </c>
      <c r="K152"/>
      <c r="L152" s="36">
        <f t="shared" ref="L152:L162" si="31">I152</f>
        <v>620725407.93864655</v>
      </c>
      <c r="M152"/>
      <c r="N152" s="389"/>
      <c r="O152" s="389"/>
      <c r="P152"/>
      <c r="Q152"/>
    </row>
    <row r="153" spans="1:17">
      <c r="A153" s="26">
        <v>2015</v>
      </c>
      <c r="B153" s="6">
        <f>SUM(B15:B26)</f>
        <v>624159352.36889601</v>
      </c>
      <c r="I153" s="6">
        <f>SUM(I15:I26)</f>
        <v>620652686.75390017</v>
      </c>
      <c r="K153"/>
      <c r="L153" s="36">
        <f t="shared" si="31"/>
        <v>620652686.75390017</v>
      </c>
      <c r="M153"/>
      <c r="N153" s="389"/>
      <c r="O153" s="389"/>
      <c r="P153"/>
      <c r="Q153"/>
    </row>
    <row r="154" spans="1:17">
      <c r="A154" s="26">
        <v>2016</v>
      </c>
      <c r="B154" s="6">
        <f>SUM(B27:B38)</f>
        <v>624543694.89777017</v>
      </c>
      <c r="I154" s="6">
        <f>SUM(I27:I38)</f>
        <v>626030371.03278196</v>
      </c>
      <c r="K154"/>
      <c r="L154" s="36">
        <f t="shared" si="31"/>
        <v>626030371.03278196</v>
      </c>
      <c r="M154"/>
      <c r="N154" s="389"/>
      <c r="O154" s="389"/>
      <c r="P154"/>
      <c r="Q154"/>
    </row>
    <row r="155" spans="1:17">
      <c r="A155" s="26">
        <v>2017</v>
      </c>
      <c r="B155" s="6">
        <f>SUM(B39:B50)</f>
        <v>607172997.99343801</v>
      </c>
      <c r="I155" s="6">
        <f>SUM(I39:I50)</f>
        <v>618123675.20686507</v>
      </c>
      <c r="K155"/>
      <c r="L155" s="36">
        <f t="shared" si="31"/>
        <v>618123675.20686507</v>
      </c>
      <c r="M155"/>
      <c r="N155" s="389"/>
      <c r="O155" s="389"/>
      <c r="P155"/>
      <c r="Q155"/>
    </row>
    <row r="156" spans="1:17">
      <c r="A156" s="26">
        <v>2018</v>
      </c>
      <c r="B156" s="6">
        <f>SUM(B51:B62)</f>
        <v>633220675.30431294</v>
      </c>
      <c r="I156" s="6">
        <f>SUM(I51:I62)</f>
        <v>628373960.93887949</v>
      </c>
      <c r="K156"/>
      <c r="L156" s="36">
        <f t="shared" si="31"/>
        <v>628373960.93887949</v>
      </c>
      <c r="M156"/>
      <c r="N156" s="389"/>
      <c r="O156" s="389"/>
      <c r="P156"/>
      <c r="Q156"/>
    </row>
    <row r="157" spans="1:17">
      <c r="A157" s="26">
        <v>2019</v>
      </c>
      <c r="B157" s="6">
        <f>SUM(B63:B74)</f>
        <v>626711581.68187904</v>
      </c>
      <c r="I157" s="6">
        <f>SUM(I63:I74)</f>
        <v>622991158.95097506</v>
      </c>
      <c r="K157"/>
      <c r="L157" s="36">
        <f t="shared" si="31"/>
        <v>622991158.95097506</v>
      </c>
      <c r="M157"/>
      <c r="N157" s="389"/>
      <c r="O157" s="389"/>
      <c r="P157"/>
      <c r="Q157"/>
    </row>
    <row r="158" spans="1:17">
      <c r="A158" s="26">
        <v>2020</v>
      </c>
      <c r="B158" s="6">
        <f>SUM(B75:B86)</f>
        <v>604483596.54768991</v>
      </c>
      <c r="I158" s="6">
        <f>SUM(I75:I86)</f>
        <v>601329176.08900738</v>
      </c>
      <c r="K158"/>
      <c r="L158" s="36">
        <f t="shared" si="31"/>
        <v>601329176.08900738</v>
      </c>
      <c r="M158"/>
      <c r="N158" s="389"/>
      <c r="O158" s="389"/>
      <c r="P158"/>
      <c r="Q158"/>
    </row>
    <row r="159" spans="1:17">
      <c r="A159" s="26">
        <v>2021</v>
      </c>
      <c r="B159" s="6">
        <f>SUM(B87:B98)</f>
        <v>610737931.91403091</v>
      </c>
      <c r="I159" s="6">
        <f>SUM(I87:I98)</f>
        <v>624451396.36743033</v>
      </c>
      <c r="K159"/>
      <c r="L159" s="36">
        <f t="shared" si="31"/>
        <v>624451396.36743033</v>
      </c>
      <c r="M159"/>
      <c r="P159"/>
      <c r="Q159"/>
    </row>
    <row r="160" spans="1:17">
      <c r="A160" s="26">
        <v>2022</v>
      </c>
      <c r="B160" s="6">
        <f>SUM(B99:B110)</f>
        <v>624627795.36230266</v>
      </c>
      <c r="I160" s="6">
        <f>SUM(I99:I110)</f>
        <v>621732226.16426349</v>
      </c>
      <c r="K160"/>
      <c r="L160" s="36">
        <f t="shared" si="31"/>
        <v>621732226.16426349</v>
      </c>
      <c r="P160"/>
      <c r="Q160"/>
    </row>
    <row r="161" spans="1:19">
      <c r="A161" s="26">
        <v>2023</v>
      </c>
      <c r="B161" s="6">
        <f>SUM(B111:B122)</f>
        <v>622407594.308496</v>
      </c>
      <c r="I161" s="6">
        <f>SUM(I111:I122)</f>
        <v>612959003.67639446</v>
      </c>
      <c r="K161"/>
      <c r="L161" s="36">
        <f t="shared" si="31"/>
        <v>612959003.67639446</v>
      </c>
      <c r="P161"/>
      <c r="Q161"/>
    </row>
    <row r="162" spans="1:19">
      <c r="A162" s="26">
        <v>2024</v>
      </c>
      <c r="I162" s="15">
        <f>SUM(I123:I134)</f>
        <v>623479098.30101109</v>
      </c>
      <c r="K162"/>
      <c r="L162" s="36">
        <f t="shared" si="31"/>
        <v>623479098.30101109</v>
      </c>
      <c r="P162"/>
      <c r="Q162"/>
    </row>
    <row r="163" spans="1:19">
      <c r="A163" s="26">
        <v>2025</v>
      </c>
      <c r="I163" s="15">
        <f>SUM(I135:I146)</f>
        <v>622011914.34977186</v>
      </c>
      <c r="K163" s="5"/>
      <c r="L163" s="36">
        <f>'Rate Class Energy Model'!P43*'Rate Class Energy Model'!F16</f>
        <v>617254923.52254438</v>
      </c>
      <c r="P163"/>
      <c r="Q163"/>
      <c r="R163" s="6"/>
      <c r="S163" s="36"/>
    </row>
    <row r="164" spans="1:19">
      <c r="I164" s="6"/>
      <c r="M164" s="5"/>
      <c r="N164" s="5"/>
      <c r="O164" s="5"/>
      <c r="P164"/>
      <c r="Q164"/>
      <c r="R164" s="6"/>
      <c r="S164" s="36"/>
    </row>
    <row r="165" spans="1:19">
      <c r="A165" s="42" t="s">
        <v>8</v>
      </c>
      <c r="B165" s="6">
        <f>SUM(B152:B161)</f>
        <v>6197369063.1191463</v>
      </c>
      <c r="I165" s="6">
        <f>SUM(I152:I161)</f>
        <v>6197369063.1191444</v>
      </c>
      <c r="J165" s="32">
        <f>I165-B165</f>
        <v>0</v>
      </c>
      <c r="K165" s="1" t="s">
        <v>68</v>
      </c>
      <c r="M165" s="5"/>
      <c r="N165" s="5"/>
      <c r="O165" s="5"/>
      <c r="P165"/>
      <c r="Q165" s="5"/>
      <c r="R165" s="6"/>
      <c r="S165" s="36"/>
    </row>
    <row r="166" spans="1:19">
      <c r="M166" s="5"/>
      <c r="N166" s="5"/>
      <c r="O166" s="5"/>
      <c r="P166"/>
      <c r="Q166" s="5"/>
      <c r="R166" s="6"/>
      <c r="S166" s="36"/>
    </row>
    <row r="167" spans="1:19">
      <c r="I167" s="6">
        <f>SUM(I152:I163)</f>
        <v>7442860075.769927</v>
      </c>
      <c r="J167" s="32">
        <f>I150-I167</f>
        <v>0</v>
      </c>
      <c r="M167" s="5"/>
      <c r="N167" s="5"/>
      <c r="O167" s="5"/>
      <c r="P167"/>
      <c r="Q167" s="5"/>
      <c r="R167" s="6"/>
      <c r="S167" s="36"/>
    </row>
    <row r="168" spans="1:19">
      <c r="I168" s="578"/>
      <c r="J168" s="578"/>
      <c r="K168"/>
      <c r="L168"/>
      <c r="M168" s="5"/>
      <c r="N168" s="5"/>
      <c r="O168" s="5"/>
      <c r="P168"/>
      <c r="Q168" s="5"/>
      <c r="R168" s="6"/>
      <c r="S168" s="36"/>
    </row>
    <row r="169" spans="1:19">
      <c r="M169" s="5"/>
      <c r="N169" s="5"/>
      <c r="O169" s="5"/>
      <c r="P169"/>
      <c r="Q169" s="6"/>
      <c r="R169" s="6"/>
      <c r="S169" s="36"/>
    </row>
    <row r="170" spans="1:19">
      <c r="M170" s="5"/>
      <c r="N170" s="5"/>
      <c r="O170" s="5"/>
      <c r="P170"/>
      <c r="Q170" s="6"/>
      <c r="R170" s="6"/>
      <c r="S170" s="36"/>
    </row>
    <row r="171" spans="1:19">
      <c r="A171"/>
      <c r="B171"/>
      <c r="C171"/>
      <c r="D171"/>
      <c r="E171"/>
      <c r="G171"/>
      <c r="H171"/>
      <c r="I171"/>
      <c r="J171"/>
      <c r="M171" s="5"/>
      <c r="N171" s="5"/>
      <c r="O171" s="5"/>
      <c r="P171"/>
    </row>
    <row r="172" spans="1:19">
      <c r="A172"/>
      <c r="B172"/>
      <c r="C172"/>
      <c r="D172"/>
      <c r="E172"/>
      <c r="G172"/>
      <c r="H172"/>
      <c r="I172"/>
      <c r="J172"/>
      <c r="M172" s="5"/>
      <c r="N172" s="5"/>
      <c r="O172" s="5"/>
      <c r="P172"/>
    </row>
    <row r="173" spans="1:19">
      <c r="A173"/>
      <c r="B173"/>
      <c r="C173"/>
      <c r="D173"/>
      <c r="E173"/>
      <c r="G173"/>
      <c r="H173"/>
      <c r="I173"/>
      <c r="J173"/>
      <c r="M173" s="5"/>
      <c r="N173" s="5"/>
      <c r="O173" s="5"/>
      <c r="P173"/>
    </row>
    <row r="174" spans="1:19">
      <c r="A174"/>
      <c r="B174"/>
      <c r="C174"/>
      <c r="D174"/>
      <c r="E174"/>
      <c r="G174"/>
      <c r="H174"/>
      <c r="I174"/>
      <c r="J174"/>
      <c r="M174" s="5"/>
      <c r="N174" s="5"/>
      <c r="O174" s="5"/>
      <c r="P174"/>
    </row>
    <row r="175" spans="1:19">
      <c r="A175"/>
      <c r="B175"/>
      <c r="C175"/>
      <c r="D175"/>
      <c r="E175"/>
      <c r="G175"/>
      <c r="H175"/>
      <c r="I175"/>
      <c r="J175"/>
      <c r="M175" s="5"/>
      <c r="N175" s="5"/>
      <c r="O175" s="5"/>
      <c r="P175"/>
    </row>
    <row r="176" spans="1:19">
      <c r="A176"/>
      <c r="B176"/>
      <c r="C176"/>
      <c r="D176"/>
      <c r="E176"/>
      <c r="G176"/>
      <c r="H176"/>
      <c r="I176"/>
      <c r="J176"/>
      <c r="M176" s="5"/>
      <c r="N176" s="5"/>
      <c r="O176" s="5"/>
      <c r="P176"/>
    </row>
    <row r="177" spans="1:17">
      <c r="A177"/>
      <c r="B177"/>
      <c r="C177"/>
      <c r="D177"/>
      <c r="E177"/>
      <c r="G177"/>
      <c r="H177"/>
      <c r="I177"/>
      <c r="J177"/>
      <c r="P177"/>
    </row>
    <row r="178" spans="1:17">
      <c r="A178"/>
      <c r="B178"/>
      <c r="C178"/>
      <c r="D178"/>
      <c r="E178"/>
      <c r="G178"/>
      <c r="H178"/>
      <c r="I178"/>
      <c r="J178"/>
      <c r="P178" s="5"/>
    </row>
    <row r="179" spans="1:17">
      <c r="A179"/>
      <c r="B179"/>
      <c r="C179"/>
      <c r="D179"/>
      <c r="E179"/>
      <c r="G179"/>
      <c r="H179"/>
      <c r="I179"/>
      <c r="J179"/>
      <c r="K179"/>
      <c r="L179"/>
      <c r="P179" s="5"/>
      <c r="Q179"/>
    </row>
    <row r="180" spans="1:17">
      <c r="A180"/>
      <c r="B180"/>
      <c r="C180"/>
      <c r="D180"/>
      <c r="E180"/>
      <c r="G180"/>
      <c r="H180"/>
      <c r="I180"/>
      <c r="J180"/>
      <c r="K180"/>
      <c r="L180"/>
      <c r="P180" s="5"/>
      <c r="Q180"/>
    </row>
    <row r="181" spans="1:17">
      <c r="A181"/>
      <c r="B181"/>
      <c r="C181"/>
      <c r="D181"/>
      <c r="E181"/>
      <c r="G181"/>
      <c r="H181"/>
      <c r="I181"/>
      <c r="J181"/>
      <c r="K181"/>
      <c r="L181"/>
      <c r="M181"/>
      <c r="N181"/>
      <c r="O181"/>
      <c r="P181" s="5"/>
      <c r="Q181"/>
    </row>
    <row r="182" spans="1:17">
      <c r="A182"/>
      <c r="B182"/>
      <c r="C182"/>
      <c r="D182"/>
      <c r="E182"/>
      <c r="G182"/>
      <c r="H182"/>
      <c r="I182"/>
      <c r="J182"/>
      <c r="K182"/>
      <c r="L182"/>
      <c r="P182" s="6"/>
      <c r="Q182"/>
    </row>
    <row r="183" spans="1:17">
      <c r="A183"/>
      <c r="B183"/>
      <c r="C183"/>
      <c r="D183"/>
      <c r="E183"/>
      <c r="G183"/>
      <c r="H183"/>
      <c r="I183"/>
      <c r="J183"/>
      <c r="K183"/>
      <c r="L183"/>
      <c r="P183" s="6"/>
      <c r="Q183"/>
    </row>
    <row r="184" spans="1:17">
      <c r="A184"/>
      <c r="K184"/>
      <c r="L184"/>
      <c r="Q184"/>
    </row>
    <row r="185" spans="1:17">
      <c r="A185"/>
      <c r="K185"/>
      <c r="L185"/>
      <c r="Q185"/>
    </row>
    <row r="186" spans="1:17">
      <c r="A186"/>
      <c r="K186"/>
      <c r="L186"/>
      <c r="Q186"/>
    </row>
    <row r="187" spans="1:17">
      <c r="A187"/>
      <c r="K187"/>
      <c r="L187"/>
      <c r="Q187"/>
    </row>
    <row r="188" spans="1:17">
      <c r="A188"/>
      <c r="K188"/>
      <c r="L188"/>
      <c r="Q188"/>
    </row>
    <row r="189" spans="1:17">
      <c r="A189"/>
      <c r="K189"/>
      <c r="L189"/>
      <c r="Q189"/>
    </row>
    <row r="190" spans="1:17">
      <c r="A190"/>
      <c r="K190"/>
      <c r="L190"/>
      <c r="Q190"/>
    </row>
    <row r="191" spans="1:17">
      <c r="A191"/>
      <c r="K191"/>
      <c r="L191"/>
      <c r="Q191"/>
    </row>
    <row r="192" spans="1:17">
      <c r="A192"/>
      <c r="K192"/>
      <c r="L192"/>
      <c r="M192"/>
      <c r="N192"/>
      <c r="O192"/>
      <c r="P192"/>
      <c r="Q192"/>
    </row>
    <row r="193" spans="1:17">
      <c r="A193"/>
      <c r="K193"/>
      <c r="L193"/>
      <c r="M193"/>
      <c r="N193"/>
      <c r="O193"/>
      <c r="P193"/>
      <c r="Q193"/>
    </row>
    <row r="194" spans="1:17">
      <c r="A194"/>
      <c r="K194"/>
      <c r="L194"/>
      <c r="M194"/>
      <c r="N194"/>
      <c r="O194"/>
      <c r="P194"/>
      <c r="Q194"/>
    </row>
    <row r="195" spans="1:17">
      <c r="A195"/>
      <c r="B195"/>
      <c r="C195"/>
      <c r="D195"/>
      <c r="E195"/>
      <c r="G195"/>
      <c r="H195"/>
      <c r="I195"/>
      <c r="J195"/>
      <c r="K195"/>
      <c r="L195"/>
      <c r="M195"/>
      <c r="N195"/>
      <c r="O195"/>
      <c r="P195"/>
      <c r="Q195"/>
    </row>
    <row r="196" spans="1:17">
      <c r="A196"/>
      <c r="B196"/>
      <c r="C196"/>
      <c r="D196"/>
      <c r="E196"/>
      <c r="G196"/>
      <c r="H196"/>
      <c r="I196"/>
      <c r="J196"/>
      <c r="K196"/>
      <c r="L196"/>
      <c r="M196"/>
      <c r="N196"/>
      <c r="O196"/>
      <c r="P196"/>
      <c r="Q196"/>
    </row>
    <row r="197" spans="1:17">
      <c r="M197"/>
      <c r="N197"/>
      <c r="O197"/>
      <c r="P197"/>
    </row>
    <row r="198" spans="1:17">
      <c r="M198"/>
      <c r="N198"/>
      <c r="O198"/>
      <c r="P198"/>
    </row>
    <row r="199" spans="1:17">
      <c r="M199"/>
      <c r="N199"/>
      <c r="O199"/>
      <c r="P199"/>
    </row>
    <row r="200" spans="1:17">
      <c r="M200"/>
      <c r="N200"/>
      <c r="O200"/>
      <c r="P200"/>
    </row>
    <row r="201" spans="1:17">
      <c r="M201"/>
      <c r="N201"/>
      <c r="O201"/>
      <c r="P201"/>
    </row>
    <row r="202" spans="1:17">
      <c r="M202"/>
      <c r="N202"/>
      <c r="O202"/>
      <c r="P202"/>
    </row>
    <row r="203" spans="1:17">
      <c r="M203"/>
      <c r="N203"/>
      <c r="O203"/>
      <c r="P203"/>
    </row>
    <row r="204" spans="1:17">
      <c r="M204"/>
      <c r="N204"/>
      <c r="O204"/>
      <c r="P204"/>
    </row>
    <row r="205" spans="1:17">
      <c r="M205"/>
      <c r="N205"/>
      <c r="O205"/>
      <c r="P205"/>
    </row>
    <row r="206" spans="1:17">
      <c r="M206"/>
      <c r="N206"/>
      <c r="O206"/>
      <c r="P206"/>
    </row>
    <row r="207" spans="1:17">
      <c r="M207"/>
      <c r="N207"/>
      <c r="O207"/>
      <c r="P207"/>
    </row>
    <row r="208" spans="1:17">
      <c r="M208"/>
      <c r="N208"/>
      <c r="O208"/>
      <c r="P208"/>
    </row>
    <row r="209" spans="13:16">
      <c r="M209"/>
      <c r="N209"/>
      <c r="O209"/>
      <c r="P209"/>
    </row>
  </sheetData>
  <mergeCells count="1">
    <mergeCell ref="I168:J168"/>
  </mergeCells>
  <printOptions gridLines="1"/>
  <pageMargins left="0.38" right="0.75" top="0.73" bottom="0.74" header="0.5" footer="0.5"/>
  <pageSetup scale="23" orientation="landscape" r:id="rId1"/>
  <headerFooter alignWithMargins="0">
    <oddFooter>&amp;L&amp;Z&amp;F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E209"/>
  <sheetViews>
    <sheetView zoomScale="85" zoomScaleNormal="85" workbookViewId="0">
      <pane ySplit="2" topLeftCell="A9" activePane="bottomLeft" state="frozen"/>
      <selection pane="bottomLeft" activeCell="O11" sqref="O11"/>
    </sheetView>
  </sheetViews>
  <sheetFormatPr defaultRowHeight="12.5"/>
  <cols>
    <col min="1" max="1" width="11.81640625" style="26" customWidth="1"/>
    <col min="2" max="2" width="16.81640625" style="6" customWidth="1"/>
    <col min="3" max="3" width="11.54296875" style="1" customWidth="1"/>
    <col min="4" max="4" width="13.453125" style="1" customWidth="1"/>
    <col min="5" max="5" width="10.1796875" style="1" customWidth="1"/>
    <col min="6" max="6" width="10.26953125" style="58" customWidth="1"/>
    <col min="7" max="8" width="13" style="1" customWidth="1"/>
    <col min="9" max="9" width="15.54296875" style="1" bestFit="1" customWidth="1"/>
    <col min="10" max="10" width="16" style="1" customWidth="1"/>
    <col min="11" max="11" width="11.453125" style="1" customWidth="1"/>
    <col min="12" max="12" width="8.453125" style="1" customWidth="1"/>
    <col min="13" max="13" width="18.54296875" style="1" bestFit="1" customWidth="1"/>
    <col min="14" max="14" width="17.54296875" style="1" bestFit="1" customWidth="1"/>
    <col min="15" max="15" width="18.54296875" style="1" bestFit="1" customWidth="1"/>
    <col min="16" max="17" width="4.81640625" style="1" customWidth="1"/>
    <col min="18" max="18" width="44.453125" customWidth="1"/>
    <col min="19" max="19" width="18.453125" customWidth="1"/>
    <col min="20" max="26" width="12.54296875" customWidth="1"/>
    <col min="27" max="27" width="42.453125" bestFit="1" customWidth="1"/>
    <col min="28" max="28" width="15.54296875" bestFit="1" customWidth="1"/>
    <col min="29" max="29" width="26.1796875" bestFit="1" customWidth="1"/>
    <col min="30" max="30" width="23" bestFit="1" customWidth="1"/>
    <col min="33" max="33" width="40.54296875" bestFit="1" customWidth="1"/>
    <col min="34" max="34" width="42.81640625" bestFit="1" customWidth="1"/>
  </cols>
  <sheetData>
    <row r="1" spans="1:31">
      <c r="AA1" s="125" t="s">
        <v>63</v>
      </c>
      <c r="AB1" s="125"/>
      <c r="AC1" s="125"/>
      <c r="AD1" s="125"/>
      <c r="AE1" s="125"/>
    </row>
    <row r="2" spans="1:31" ht="37.5">
      <c r="A2" s="120"/>
      <c r="B2" s="121" t="s">
        <v>55</v>
      </c>
      <c r="C2" s="122" t="s">
        <v>3</v>
      </c>
      <c r="D2" s="122" t="s">
        <v>4</v>
      </c>
      <c r="E2" s="122" t="s">
        <v>101</v>
      </c>
      <c r="F2" s="123" t="s">
        <v>14</v>
      </c>
      <c r="G2" s="374" t="s">
        <v>253</v>
      </c>
      <c r="H2" s="374" t="s">
        <v>252</v>
      </c>
      <c r="I2" s="122" t="s">
        <v>9</v>
      </c>
      <c r="J2" s="124" t="s">
        <v>254</v>
      </c>
      <c r="K2" s="122" t="s">
        <v>255</v>
      </c>
      <c r="L2" s="122" t="s">
        <v>256</v>
      </c>
      <c r="M2" s="388" t="s">
        <v>257</v>
      </c>
      <c r="N2" s="388" t="s">
        <v>258</v>
      </c>
      <c r="O2" s="388" t="s">
        <v>259</v>
      </c>
      <c r="P2"/>
      <c r="Q2"/>
      <c r="R2" t="s">
        <v>15</v>
      </c>
      <c r="AA2" s="125" t="s">
        <v>64</v>
      </c>
      <c r="AB2" s="125"/>
      <c r="AC2" s="125"/>
      <c r="AD2" s="125"/>
      <c r="AE2" s="125"/>
    </row>
    <row r="3" spans="1:31" ht="13" thickBot="1">
      <c r="A3" s="48">
        <v>41670</v>
      </c>
      <c r="B3" s="49">
        <f>Inputs!H24</f>
        <v>57678355.635048173</v>
      </c>
      <c r="C3" s="372">
        <f>C123</f>
        <v>722</v>
      </c>
      <c r="D3" s="372">
        <f>D123</f>
        <v>0</v>
      </c>
      <c r="E3" s="49">
        <v>31</v>
      </c>
      <c r="F3" s="128">
        <v>0</v>
      </c>
      <c r="G3" s="375">
        <v>22</v>
      </c>
      <c r="H3" s="375">
        <v>0</v>
      </c>
      <c r="I3" s="49">
        <f>$S$18+$S$19*C3+$S$20*D3+$S$21*E3+$S$22*F3+$S$23*G3+H3*$S$24</f>
        <v>55378042.606621891</v>
      </c>
      <c r="J3" s="32">
        <f t="shared" ref="J3:J66" si="0">I3-B3</f>
        <v>-2300313.0284262821</v>
      </c>
      <c r="K3" s="41">
        <f t="shared" ref="K3:K66" si="1">J3/B3</f>
        <v>-3.9881737318955397E-2</v>
      </c>
      <c r="L3" s="12">
        <f>ABS(K3)</f>
        <v>3.9881737318955397E-2</v>
      </c>
      <c r="M3" s="389">
        <f>J3*J3</f>
        <v>5291440028747.6934</v>
      </c>
      <c r="N3" s="390"/>
      <c r="O3" s="390"/>
      <c r="P3" s="390"/>
      <c r="Q3" s="12"/>
      <c r="AA3" s="125" t="s">
        <v>65</v>
      </c>
      <c r="AB3" s="125"/>
      <c r="AC3" s="125"/>
      <c r="AD3" s="125"/>
      <c r="AE3" s="125"/>
    </row>
    <row r="4" spans="1:31" ht="13">
      <c r="A4" s="48">
        <v>41698</v>
      </c>
      <c r="B4" s="49">
        <f>Inputs!H25</f>
        <v>51337154.414569184</v>
      </c>
      <c r="C4" s="372">
        <f t="shared" ref="C4:D4" si="2">C124</f>
        <v>653.70000000000005</v>
      </c>
      <c r="D4" s="372">
        <f t="shared" si="2"/>
        <v>0</v>
      </c>
      <c r="E4" s="49">
        <v>28</v>
      </c>
      <c r="F4" s="128">
        <v>0</v>
      </c>
      <c r="G4" s="375">
        <v>19</v>
      </c>
      <c r="H4" s="375">
        <v>0</v>
      </c>
      <c r="I4" s="49">
        <f t="shared" ref="I4:I67" si="3">$S$18+$S$19*C4+$S$20*D4+$S$21*E4+$S$22*F4+$S$23*G4+H4*$S$24</f>
        <v>50272036.750272989</v>
      </c>
      <c r="J4" s="32">
        <f t="shared" si="0"/>
        <v>-1065117.6642961949</v>
      </c>
      <c r="K4" s="41">
        <f t="shared" si="1"/>
        <v>-2.0747501033947468E-2</v>
      </c>
      <c r="L4" s="12">
        <f t="shared" ref="L4:L67" si="4">ABS(K4)</f>
        <v>2.0747501033947468E-2</v>
      </c>
      <c r="M4" s="389">
        <f t="shared" ref="M4:M67" si="5">J4*J4</f>
        <v>1134475638795.7817</v>
      </c>
      <c r="N4" s="389">
        <f>J4-J3</f>
        <v>1235195.3641300872</v>
      </c>
      <c r="O4" s="389">
        <f>N4*N4</f>
        <v>1525707587568.4587</v>
      </c>
      <c r="P4" s="390"/>
      <c r="Q4" s="12"/>
      <c r="R4" s="403" t="s">
        <v>16</v>
      </c>
      <c r="S4" s="403"/>
      <c r="AA4" s="125"/>
      <c r="AB4" s="125"/>
      <c r="AC4" s="125"/>
      <c r="AD4" s="125"/>
      <c r="AE4" s="125"/>
    </row>
    <row r="5" spans="1:31">
      <c r="A5" s="48">
        <v>41729</v>
      </c>
      <c r="B5" s="49">
        <f>Inputs!H26</f>
        <v>55152407.919149227</v>
      </c>
      <c r="C5" s="372">
        <f t="shared" ref="C5:D5" si="6">C125</f>
        <v>563.70000000000005</v>
      </c>
      <c r="D5" s="372">
        <f t="shared" si="6"/>
        <v>0</v>
      </c>
      <c r="E5" s="49">
        <v>31</v>
      </c>
      <c r="F5" s="128">
        <v>0</v>
      </c>
      <c r="G5" s="375">
        <v>21</v>
      </c>
      <c r="H5" s="375">
        <v>0</v>
      </c>
      <c r="I5" s="49">
        <f t="shared" si="3"/>
        <v>53012220.89462024</v>
      </c>
      <c r="J5" s="32">
        <f t="shared" si="0"/>
        <v>-2140187.0245289877</v>
      </c>
      <c r="K5" s="41">
        <f t="shared" si="1"/>
        <v>-3.8804960749245956E-2</v>
      </c>
      <c r="L5" s="12">
        <f t="shared" si="4"/>
        <v>3.8804960749245956E-2</v>
      </c>
      <c r="M5" s="389">
        <f t="shared" si="5"/>
        <v>4580400499962.2422</v>
      </c>
      <c r="N5" s="389">
        <f t="shared" ref="N5:N68" si="7">J5-J4</f>
        <v>-1075069.3602327928</v>
      </c>
      <c r="O5" s="389">
        <f t="shared" ref="O5:O68" si="8">N5*N5</f>
        <v>1155774129311.3464</v>
      </c>
      <c r="P5" s="390"/>
      <c r="Q5" s="12"/>
      <c r="R5" s="400" t="s">
        <v>17</v>
      </c>
      <c r="S5" s="400">
        <v>0.83680625243780582</v>
      </c>
      <c r="AA5" s="125" t="s">
        <v>62</v>
      </c>
      <c r="AB5" s="125"/>
      <c r="AC5" s="125"/>
      <c r="AD5" s="125"/>
      <c r="AE5" s="125"/>
    </row>
    <row r="6" spans="1:31">
      <c r="A6" s="48">
        <v>41759</v>
      </c>
      <c r="B6" s="49">
        <f>Inputs!H27</f>
        <v>48414878.709069185</v>
      </c>
      <c r="C6" s="372">
        <f t="shared" ref="C6:D6" si="9">C126</f>
        <v>351.6</v>
      </c>
      <c r="D6" s="372">
        <f t="shared" si="9"/>
        <v>0.3</v>
      </c>
      <c r="E6" s="49">
        <v>30</v>
      </c>
      <c r="F6" s="128">
        <v>1</v>
      </c>
      <c r="G6" s="375">
        <v>21</v>
      </c>
      <c r="H6" s="375">
        <v>0</v>
      </c>
      <c r="I6" s="49">
        <f t="shared" si="3"/>
        <v>49778517.999743655</v>
      </c>
      <c r="J6" s="32">
        <f t="shared" si="0"/>
        <v>1363639.2906744704</v>
      </c>
      <c r="K6" s="41">
        <f t="shared" si="1"/>
        <v>2.8165707051932165E-2</v>
      </c>
      <c r="L6" s="12">
        <f t="shared" si="4"/>
        <v>2.8165707051932165E-2</v>
      </c>
      <c r="M6" s="389">
        <f t="shared" si="5"/>
        <v>1859512115071.1726</v>
      </c>
      <c r="N6" s="389">
        <f t="shared" si="7"/>
        <v>3503826.3152034581</v>
      </c>
      <c r="O6" s="389">
        <f t="shared" si="8"/>
        <v>12276798847112.242</v>
      </c>
      <c r="P6" s="390"/>
      <c r="Q6" s="12"/>
      <c r="R6" s="400" t="s">
        <v>18</v>
      </c>
      <c r="S6" s="404">
        <v>0.70024470411900475</v>
      </c>
      <c r="AA6" s="125" t="s">
        <v>66</v>
      </c>
      <c r="AB6" s="125"/>
      <c r="AC6" s="125"/>
      <c r="AD6" s="125"/>
      <c r="AE6" s="125"/>
    </row>
    <row r="7" spans="1:31">
      <c r="A7" s="48">
        <v>41790</v>
      </c>
      <c r="B7" s="49">
        <f>Inputs!H28</f>
        <v>48827444.982091747</v>
      </c>
      <c r="C7" s="372">
        <f t="shared" ref="C7:D7" si="10">C127</f>
        <v>155.1</v>
      </c>
      <c r="D7" s="372">
        <f t="shared" si="10"/>
        <v>19.7</v>
      </c>
      <c r="E7" s="49">
        <v>31</v>
      </c>
      <c r="F7" s="128">
        <v>1</v>
      </c>
      <c r="G7" s="375">
        <v>21</v>
      </c>
      <c r="H7" s="375">
        <v>0</v>
      </c>
      <c r="I7" s="49">
        <f t="shared" si="3"/>
        <v>50144086.433012575</v>
      </c>
      <c r="J7" s="32">
        <f t="shared" si="0"/>
        <v>1316641.4509208277</v>
      </c>
      <c r="K7" s="41">
        <f t="shared" si="1"/>
        <v>2.6965192452804508E-2</v>
      </c>
      <c r="L7" s="12">
        <f t="shared" si="4"/>
        <v>2.6965192452804508E-2</v>
      </c>
      <c r="M7" s="389">
        <f t="shared" si="5"/>
        <v>1733544710282.9023</v>
      </c>
      <c r="N7" s="389">
        <f t="shared" si="7"/>
        <v>-46997.839753642678</v>
      </c>
      <c r="O7" s="389">
        <f t="shared" si="8"/>
        <v>2208796941.5090761</v>
      </c>
      <c r="P7" s="390"/>
      <c r="Q7" s="12"/>
      <c r="R7" s="400" t="s">
        <v>19</v>
      </c>
      <c r="S7" s="400">
        <v>0.684328493718244</v>
      </c>
      <c r="AA7" s="125"/>
      <c r="AB7" s="125"/>
      <c r="AC7" s="125"/>
      <c r="AD7" s="125"/>
      <c r="AE7" s="125"/>
    </row>
    <row r="8" spans="1:31">
      <c r="A8" s="48">
        <v>41820</v>
      </c>
      <c r="B8" s="49">
        <f>Inputs!H29</f>
        <v>50325597.937528104</v>
      </c>
      <c r="C8" s="372">
        <f t="shared" ref="C8:D8" si="11">C128</f>
        <v>33.299999999999997</v>
      </c>
      <c r="D8" s="372">
        <f t="shared" si="11"/>
        <v>50.5</v>
      </c>
      <c r="E8" s="49">
        <v>30</v>
      </c>
      <c r="F8" s="128">
        <v>0</v>
      </c>
      <c r="G8" s="375">
        <v>21</v>
      </c>
      <c r="H8" s="375">
        <v>0</v>
      </c>
      <c r="I8" s="49">
        <f t="shared" si="3"/>
        <v>51126988.767651886</v>
      </c>
      <c r="J8" s="32">
        <f t="shared" si="0"/>
        <v>801390.83012378216</v>
      </c>
      <c r="K8" s="41">
        <f t="shared" si="1"/>
        <v>1.5924119393843906E-2</v>
      </c>
      <c r="L8" s="12">
        <f t="shared" si="4"/>
        <v>1.5924119393843906E-2</v>
      </c>
      <c r="M8" s="389">
        <f t="shared" si="5"/>
        <v>642227262606.48462</v>
      </c>
      <c r="N8" s="389">
        <f t="shared" si="7"/>
        <v>-515250.62079704553</v>
      </c>
      <c r="O8" s="389">
        <f t="shared" si="8"/>
        <v>265483202231.74081</v>
      </c>
      <c r="P8" s="390"/>
      <c r="Q8" s="12"/>
      <c r="R8" s="400" t="s">
        <v>20</v>
      </c>
      <c r="S8" s="400">
        <v>1738339.0142275719</v>
      </c>
      <c r="AA8" s="125"/>
      <c r="AB8" s="125"/>
      <c r="AC8" s="125"/>
      <c r="AD8" s="125"/>
      <c r="AE8" s="125"/>
    </row>
    <row r="9" spans="1:31" ht="13" thickBot="1">
      <c r="A9" s="48">
        <v>41851</v>
      </c>
      <c r="B9" s="49">
        <f>Inputs!H30</f>
        <v>51024635.685674809</v>
      </c>
      <c r="C9" s="372">
        <f t="shared" ref="C9:D9" si="12">C129</f>
        <v>5.9</v>
      </c>
      <c r="D9" s="372">
        <f t="shared" si="12"/>
        <v>92.1</v>
      </c>
      <c r="E9" s="49">
        <v>31</v>
      </c>
      <c r="F9" s="128">
        <v>0</v>
      </c>
      <c r="G9" s="375">
        <v>22</v>
      </c>
      <c r="H9" s="375">
        <v>0</v>
      </c>
      <c r="I9" s="49">
        <f t="shared" si="3"/>
        <v>55866829.096561298</v>
      </c>
      <c r="J9" s="32">
        <f t="shared" si="0"/>
        <v>4842193.4108864889</v>
      </c>
      <c r="K9" s="41">
        <f t="shared" si="1"/>
        <v>9.4899127564882099E-2</v>
      </c>
      <c r="L9" s="12">
        <f t="shared" si="4"/>
        <v>9.4899127564882099E-2</v>
      </c>
      <c r="M9" s="389">
        <f t="shared" si="5"/>
        <v>23446837028432.527</v>
      </c>
      <c r="N9" s="389">
        <f t="shared" si="7"/>
        <v>4040802.5807627067</v>
      </c>
      <c r="O9" s="389">
        <f t="shared" si="8"/>
        <v>16328085496698.551</v>
      </c>
      <c r="P9" s="390"/>
      <c r="Q9" s="12"/>
      <c r="R9" s="401" t="s">
        <v>21</v>
      </c>
      <c r="S9" s="401">
        <v>120</v>
      </c>
      <c r="AA9" s="125"/>
      <c r="AB9" s="125"/>
      <c r="AC9" s="125"/>
      <c r="AD9" s="125"/>
      <c r="AE9" s="125"/>
    </row>
    <row r="10" spans="1:31">
      <c r="A10" s="48">
        <v>41882</v>
      </c>
      <c r="B10" s="49">
        <f>Inputs!H31</f>
        <v>51572734.729477219</v>
      </c>
      <c r="C10" s="372">
        <f t="shared" ref="C10:D10" si="13">C130</f>
        <v>11</v>
      </c>
      <c r="D10" s="372">
        <f t="shared" si="13"/>
        <v>76.5</v>
      </c>
      <c r="E10" s="49">
        <v>31</v>
      </c>
      <c r="F10" s="128">
        <v>0</v>
      </c>
      <c r="G10" s="375">
        <v>20</v>
      </c>
      <c r="H10" s="375">
        <v>0</v>
      </c>
      <c r="I10" s="49">
        <f t="shared" si="3"/>
        <v>53118222.223934814</v>
      </c>
      <c r="J10" s="32">
        <f t="shared" si="0"/>
        <v>1545487.4944575951</v>
      </c>
      <c r="K10" s="41">
        <f t="shared" si="1"/>
        <v>2.9967142571833544E-2</v>
      </c>
      <c r="L10" s="12">
        <f t="shared" si="4"/>
        <v>2.9967142571833544E-2</v>
      </c>
      <c r="M10" s="389">
        <f t="shared" si="5"/>
        <v>2388531595524.8149</v>
      </c>
      <c r="N10" s="389">
        <f t="shared" si="7"/>
        <v>-3296705.9164288938</v>
      </c>
      <c r="O10" s="389">
        <f t="shared" si="8"/>
        <v>10868269899417.273</v>
      </c>
      <c r="P10" s="390"/>
      <c r="Q10" s="12"/>
      <c r="AA10" s="125"/>
      <c r="AB10" s="125"/>
      <c r="AC10" s="125"/>
      <c r="AD10" s="125"/>
      <c r="AE10" s="125"/>
    </row>
    <row r="11" spans="1:31" ht="13" thickBot="1">
      <c r="A11" s="48">
        <v>41912</v>
      </c>
      <c r="B11" s="49">
        <f>Inputs!H32</f>
        <v>49731852.416765131</v>
      </c>
      <c r="C11" s="372">
        <f t="shared" ref="C11:D11" si="14">C131</f>
        <v>63.6</v>
      </c>
      <c r="D11" s="372">
        <f t="shared" si="14"/>
        <v>31.9</v>
      </c>
      <c r="E11" s="49">
        <v>30</v>
      </c>
      <c r="F11" s="128">
        <v>1</v>
      </c>
      <c r="G11" s="375">
        <v>21</v>
      </c>
      <c r="H11" s="375">
        <v>0</v>
      </c>
      <c r="I11" s="49">
        <f t="shared" si="3"/>
        <v>49510162.739112884</v>
      </c>
      <c r="J11" s="32">
        <f t="shared" si="0"/>
        <v>-221689.67765224725</v>
      </c>
      <c r="K11" s="41">
        <f t="shared" si="1"/>
        <v>-4.4576999825872831E-3</v>
      </c>
      <c r="L11" s="12">
        <f t="shared" si="4"/>
        <v>4.4576999825872831E-3</v>
      </c>
      <c r="M11" s="389">
        <f t="shared" si="5"/>
        <v>49146313177.557297</v>
      </c>
      <c r="N11" s="389">
        <f t="shared" si="7"/>
        <v>-1767177.1721098423</v>
      </c>
      <c r="O11" s="389">
        <f t="shared" si="8"/>
        <v>3122915157626.1392</v>
      </c>
      <c r="P11" s="390"/>
      <c r="Q11" s="12"/>
      <c r="R11" t="s">
        <v>22</v>
      </c>
    </row>
    <row r="12" spans="1:31" ht="13">
      <c r="A12" s="48">
        <v>41943</v>
      </c>
      <c r="B12" s="49">
        <f>Inputs!H33</f>
        <v>51093870.841306411</v>
      </c>
      <c r="C12" s="372">
        <f t="shared" ref="C12:D12" si="15">C132</f>
        <v>239.1</v>
      </c>
      <c r="D12" s="372">
        <f t="shared" si="15"/>
        <v>4</v>
      </c>
      <c r="E12" s="49">
        <v>31</v>
      </c>
      <c r="F12" s="128">
        <v>1</v>
      </c>
      <c r="G12" s="375">
        <v>22</v>
      </c>
      <c r="H12" s="375">
        <v>0</v>
      </c>
      <c r="I12" s="49">
        <f t="shared" si="3"/>
        <v>50402350.576399662</v>
      </c>
      <c r="J12" s="32">
        <f t="shared" si="0"/>
        <v>-691520.26490674913</v>
      </c>
      <c r="K12" s="41">
        <f t="shared" si="1"/>
        <v>-1.35343095662992E-2</v>
      </c>
      <c r="L12" s="12">
        <f t="shared" si="4"/>
        <v>1.35343095662992E-2</v>
      </c>
      <c r="M12" s="389">
        <f t="shared" si="5"/>
        <v>478200276776.7005</v>
      </c>
      <c r="N12" s="389">
        <f t="shared" si="7"/>
        <v>-469830.58725450188</v>
      </c>
      <c r="O12" s="389">
        <f t="shared" si="8"/>
        <v>220740780719.9101</v>
      </c>
      <c r="P12" s="390"/>
      <c r="Q12" s="12"/>
      <c r="R12" s="402"/>
      <c r="S12" s="402" t="s">
        <v>26</v>
      </c>
      <c r="T12" s="402" t="s">
        <v>27</v>
      </c>
      <c r="U12" s="402" t="s">
        <v>28</v>
      </c>
      <c r="V12" s="402" t="s">
        <v>29</v>
      </c>
      <c r="W12" s="402" t="s">
        <v>30</v>
      </c>
    </row>
    <row r="13" spans="1:31">
      <c r="A13" s="48">
        <v>41973</v>
      </c>
      <c r="B13" s="49">
        <f>Inputs!H34</f>
        <v>52157592.208755694</v>
      </c>
      <c r="C13" s="372">
        <f t="shared" ref="C13:D13" si="16">C133</f>
        <v>440.6</v>
      </c>
      <c r="D13" s="372">
        <f t="shared" si="16"/>
        <v>0</v>
      </c>
      <c r="E13" s="49">
        <v>30</v>
      </c>
      <c r="F13" s="128">
        <v>0</v>
      </c>
      <c r="G13" s="375">
        <v>20</v>
      </c>
      <c r="H13" s="375">
        <v>0</v>
      </c>
      <c r="I13" s="49">
        <f t="shared" si="3"/>
        <v>50275962.539554596</v>
      </c>
      <c r="J13" s="32">
        <f t="shared" si="0"/>
        <v>-1881629.6692010984</v>
      </c>
      <c r="K13" s="41">
        <f t="shared" si="1"/>
        <v>-3.6075853763917219E-2</v>
      </c>
      <c r="L13" s="12">
        <f t="shared" si="4"/>
        <v>3.6075853763917219E-2</v>
      </c>
      <c r="M13" s="389">
        <f t="shared" si="5"/>
        <v>3540530212017.835</v>
      </c>
      <c r="N13" s="389">
        <f t="shared" si="7"/>
        <v>-1190109.4042943493</v>
      </c>
      <c r="O13" s="389">
        <f t="shared" si="8"/>
        <v>1416360394189.8508</v>
      </c>
      <c r="P13" s="390"/>
      <c r="Q13" s="12"/>
      <c r="R13" s="400" t="s">
        <v>23</v>
      </c>
      <c r="S13" s="400">
        <v>6</v>
      </c>
      <c r="T13" s="400">
        <v>797683054826328.25</v>
      </c>
      <c r="U13" s="400">
        <v>132947175804388.05</v>
      </c>
      <c r="V13" s="400">
        <v>43.995692849444374</v>
      </c>
      <c r="W13" s="400">
        <v>2.2913245152856293E-27</v>
      </c>
    </row>
    <row r="14" spans="1:31">
      <c r="A14" s="48">
        <v>42004</v>
      </c>
      <c r="B14" s="49">
        <f>Inputs!H35</f>
        <v>51987317.260896109</v>
      </c>
      <c r="C14" s="372">
        <f t="shared" ref="C14:D14" si="17">C134</f>
        <v>574.20000000000005</v>
      </c>
      <c r="D14" s="372">
        <f t="shared" si="17"/>
        <v>0</v>
      </c>
      <c r="E14" s="49">
        <v>31</v>
      </c>
      <c r="F14" s="128">
        <v>0</v>
      </c>
      <c r="G14" s="375">
        <v>21</v>
      </c>
      <c r="H14" s="375">
        <v>0</v>
      </c>
      <c r="I14" s="49">
        <f t="shared" si="3"/>
        <v>53120457.029812604</v>
      </c>
      <c r="J14" s="32">
        <f t="shared" si="0"/>
        <v>1133139.7689164951</v>
      </c>
      <c r="K14" s="41">
        <f t="shared" si="1"/>
        <v>2.1796465534658811E-2</v>
      </c>
      <c r="L14" s="12">
        <f t="shared" si="4"/>
        <v>2.1796465534658811E-2</v>
      </c>
      <c r="M14" s="389">
        <f t="shared" si="5"/>
        <v>1284005735900.1279</v>
      </c>
      <c r="N14" s="389">
        <f t="shared" si="7"/>
        <v>3014769.4381175935</v>
      </c>
      <c r="O14" s="389">
        <f t="shared" si="8"/>
        <v>9088834765007.8711</v>
      </c>
      <c r="P14" s="390"/>
      <c r="Q14" s="12"/>
      <c r="R14" s="400" t="s">
        <v>24</v>
      </c>
      <c r="S14" s="400">
        <v>113</v>
      </c>
      <c r="T14" s="400">
        <v>341465945707582.5</v>
      </c>
      <c r="U14" s="400">
        <v>3021822528385.686</v>
      </c>
      <c r="V14" s="400"/>
      <c r="W14" s="400"/>
    </row>
    <row r="15" spans="1:31" ht="13" thickBot="1">
      <c r="A15" s="48">
        <v>42035</v>
      </c>
      <c r="B15" s="49">
        <f>Inputs!H36</f>
        <v>56566936.803699836</v>
      </c>
      <c r="C15" s="372">
        <f t="shared" ref="C15:D15" si="18">C135</f>
        <v>722</v>
      </c>
      <c r="D15" s="372">
        <f t="shared" si="18"/>
        <v>0</v>
      </c>
      <c r="E15" s="49">
        <v>31</v>
      </c>
      <c r="F15" s="128">
        <v>0</v>
      </c>
      <c r="G15" s="375">
        <v>21</v>
      </c>
      <c r="H15" s="375">
        <v>0</v>
      </c>
      <c r="I15" s="49">
        <f t="shared" si="3"/>
        <v>54644009.485187143</v>
      </c>
      <c r="J15" s="32">
        <f t="shared" si="0"/>
        <v>-1922927.318512693</v>
      </c>
      <c r="K15" s="41">
        <f t="shared" si="1"/>
        <v>-3.3993838577218508E-2</v>
      </c>
      <c r="L15" s="12">
        <f t="shared" si="4"/>
        <v>3.3993838577218508E-2</v>
      </c>
      <c r="M15" s="389">
        <f t="shared" si="5"/>
        <v>3697649472282.416</v>
      </c>
      <c r="N15" s="389">
        <f t="shared" si="7"/>
        <v>-3056067.0874291882</v>
      </c>
      <c r="O15" s="389">
        <f t="shared" si="8"/>
        <v>9339546042867.9219</v>
      </c>
      <c r="P15" s="390"/>
      <c r="Q15" s="12"/>
      <c r="R15" s="401" t="s">
        <v>8</v>
      </c>
      <c r="S15" s="401">
        <v>119</v>
      </c>
      <c r="T15" s="401">
        <v>1139149000533910.8</v>
      </c>
      <c r="U15" s="401"/>
      <c r="V15" s="401"/>
      <c r="W15" s="401"/>
    </row>
    <row r="16" spans="1:31" ht="13" thickBot="1">
      <c r="A16" s="48">
        <v>42063</v>
      </c>
      <c r="B16" s="49">
        <f>Inputs!H37</f>
        <v>53088514.585659482</v>
      </c>
      <c r="C16" s="372">
        <f t="shared" ref="C16:D16" si="19">C136</f>
        <v>653.70000000000005</v>
      </c>
      <c r="D16" s="372">
        <f t="shared" si="19"/>
        <v>0</v>
      </c>
      <c r="E16" s="49">
        <v>28</v>
      </c>
      <c r="F16" s="128">
        <v>0</v>
      </c>
      <c r="G16" s="375">
        <v>19</v>
      </c>
      <c r="H16" s="375">
        <v>0</v>
      </c>
      <c r="I16" s="49">
        <f t="shared" si="3"/>
        <v>50272036.750272989</v>
      </c>
      <c r="J16" s="32">
        <f t="shared" si="0"/>
        <v>-2816477.8353864923</v>
      </c>
      <c r="K16" s="41">
        <f t="shared" si="1"/>
        <v>-5.3052488986898357E-2</v>
      </c>
      <c r="L16" s="12">
        <f t="shared" si="4"/>
        <v>5.3052488986898357E-2</v>
      </c>
      <c r="M16" s="389">
        <f t="shared" si="5"/>
        <v>7932547397223.3809</v>
      </c>
      <c r="N16" s="389">
        <f t="shared" si="7"/>
        <v>-893550.51687379926</v>
      </c>
      <c r="O16" s="389">
        <f t="shared" si="8"/>
        <v>798432526205.43384</v>
      </c>
      <c r="P16" s="390"/>
      <c r="Q16" s="12"/>
    </row>
    <row r="17" spans="1:26" ht="13">
      <c r="A17" s="48">
        <v>42094</v>
      </c>
      <c r="B17" s="49">
        <f>Inputs!H38</f>
        <v>54798804.767790496</v>
      </c>
      <c r="C17" s="372">
        <f t="shared" ref="C17:D17" si="20">C137</f>
        <v>563.70000000000005</v>
      </c>
      <c r="D17" s="372">
        <f t="shared" si="20"/>
        <v>0</v>
      </c>
      <c r="E17" s="49">
        <v>31</v>
      </c>
      <c r="F17" s="128">
        <v>0</v>
      </c>
      <c r="G17" s="375">
        <v>22</v>
      </c>
      <c r="H17" s="375">
        <v>0</v>
      </c>
      <c r="I17" s="49">
        <f t="shared" si="3"/>
        <v>53746254.016054988</v>
      </c>
      <c r="J17" s="32">
        <f t="shared" si="0"/>
        <v>-1052550.7517355084</v>
      </c>
      <c r="K17" s="41">
        <f t="shared" si="1"/>
        <v>-1.9207549438271219E-2</v>
      </c>
      <c r="L17" s="12">
        <f t="shared" si="4"/>
        <v>1.9207549438271219E-2</v>
      </c>
      <c r="M17" s="389">
        <f t="shared" si="5"/>
        <v>1107863084978.9839</v>
      </c>
      <c r="N17" s="389">
        <f t="shared" si="7"/>
        <v>1763927.0836509839</v>
      </c>
      <c r="O17" s="389">
        <f t="shared" si="8"/>
        <v>3111438756437.4648</v>
      </c>
      <c r="P17" s="390"/>
      <c r="Q17" s="12"/>
      <c r="R17" s="402"/>
      <c r="S17" s="402" t="s">
        <v>241</v>
      </c>
      <c r="T17" s="402" t="s">
        <v>20</v>
      </c>
      <c r="U17" s="402" t="s">
        <v>242</v>
      </c>
      <c r="V17" s="402" t="s">
        <v>243</v>
      </c>
      <c r="W17" s="402" t="s">
        <v>244</v>
      </c>
      <c r="X17" s="402" t="s">
        <v>245</v>
      </c>
      <c r="Y17" s="402" t="s">
        <v>246</v>
      </c>
      <c r="Z17" s="402" t="s">
        <v>247</v>
      </c>
    </row>
    <row r="18" spans="1:26">
      <c r="A18" s="48">
        <v>42124</v>
      </c>
      <c r="B18" s="49">
        <f>Inputs!H39</f>
        <v>49118824.670694105</v>
      </c>
      <c r="C18" s="372">
        <f t="shared" ref="C18:D18" si="21">C138</f>
        <v>351.6</v>
      </c>
      <c r="D18" s="372">
        <f t="shared" si="21"/>
        <v>0.3</v>
      </c>
      <c r="E18" s="49">
        <v>30</v>
      </c>
      <c r="F18" s="128">
        <v>1</v>
      </c>
      <c r="G18" s="375">
        <v>21</v>
      </c>
      <c r="H18" s="375">
        <v>0</v>
      </c>
      <c r="I18" s="49">
        <f t="shared" si="3"/>
        <v>49778517.999743655</v>
      </c>
      <c r="J18" s="32">
        <f t="shared" si="0"/>
        <v>659693.32904955</v>
      </c>
      <c r="K18" s="41">
        <f t="shared" si="1"/>
        <v>1.34305601461825E-2</v>
      </c>
      <c r="L18" s="12">
        <f t="shared" si="4"/>
        <v>1.34305601461825E-2</v>
      </c>
      <c r="M18" s="389">
        <f t="shared" si="5"/>
        <v>435195288392.47784</v>
      </c>
      <c r="N18" s="389">
        <f t="shared" si="7"/>
        <v>1712244.0807850584</v>
      </c>
      <c r="O18" s="389">
        <f t="shared" si="8"/>
        <v>2931779792183.4697</v>
      </c>
      <c r="P18" s="390"/>
      <c r="Q18" s="12"/>
      <c r="R18" s="400" t="s">
        <v>25</v>
      </c>
      <c r="S18" s="400">
        <v>9054943.6828541066</v>
      </c>
      <c r="T18" s="400">
        <v>6172050.9617125541</v>
      </c>
      <c r="U18" s="400">
        <v>1.4670882886458927</v>
      </c>
      <c r="V18" s="400">
        <v>0.14512972498055568</v>
      </c>
      <c r="W18" s="400">
        <v>-3173002.4597971831</v>
      </c>
      <c r="X18" s="400">
        <v>21282889.825505398</v>
      </c>
      <c r="Y18" s="400">
        <v>-3173002.4597971831</v>
      </c>
      <c r="Z18" s="400">
        <v>21282889.825505398</v>
      </c>
    </row>
    <row r="19" spans="1:26">
      <c r="A19" s="48">
        <v>42155</v>
      </c>
      <c r="B19" s="49">
        <f>Inputs!H40</f>
        <v>50076106.820359536</v>
      </c>
      <c r="C19" s="372">
        <f t="shared" ref="C19:D19" si="22">C139</f>
        <v>155.1</v>
      </c>
      <c r="D19" s="372">
        <f t="shared" si="22"/>
        <v>19.7</v>
      </c>
      <c r="E19" s="49">
        <v>31</v>
      </c>
      <c r="F19" s="128">
        <v>1</v>
      </c>
      <c r="G19" s="375">
        <v>20</v>
      </c>
      <c r="H19" s="375">
        <v>0</v>
      </c>
      <c r="I19" s="49">
        <f t="shared" si="3"/>
        <v>49410053.311577819</v>
      </c>
      <c r="J19" s="32">
        <f t="shared" si="0"/>
        <v>-666053.50878171623</v>
      </c>
      <c r="K19" s="41">
        <f t="shared" si="1"/>
        <v>-1.3300824506407467E-2</v>
      </c>
      <c r="L19" s="12">
        <f t="shared" si="4"/>
        <v>1.3300824506407467E-2</v>
      </c>
      <c r="M19" s="389">
        <f t="shared" si="5"/>
        <v>443627276560.43573</v>
      </c>
      <c r="N19" s="389">
        <f t="shared" si="7"/>
        <v>-1325746.8378312662</v>
      </c>
      <c r="O19" s="389">
        <f t="shared" si="8"/>
        <v>1757604678019.6018</v>
      </c>
      <c r="P19" s="390"/>
      <c r="Q19" s="12"/>
      <c r="R19" s="400" t="s">
        <v>3</v>
      </c>
      <c r="S19" s="400">
        <v>10308.203351654482</v>
      </c>
      <c r="T19" s="400">
        <v>1964.8939144825649</v>
      </c>
      <c r="U19" s="400">
        <v>5.2461882423657684</v>
      </c>
      <c r="V19" s="400">
        <v>7.3354136500531001E-7</v>
      </c>
      <c r="W19" s="400">
        <v>6415.3941199482306</v>
      </c>
      <c r="X19" s="400">
        <v>14201.012583360733</v>
      </c>
      <c r="Y19" s="400">
        <v>6415.3941199482306</v>
      </c>
      <c r="Z19" s="400">
        <v>14201.012583360733</v>
      </c>
    </row>
    <row r="20" spans="1:26">
      <c r="A20" s="48">
        <v>42185</v>
      </c>
      <c r="B20" s="49">
        <f>Inputs!H41</f>
        <v>50430697.920433432</v>
      </c>
      <c r="C20" s="372">
        <f t="shared" ref="C20:D20" si="23">C140</f>
        <v>33.299999999999997</v>
      </c>
      <c r="D20" s="372">
        <f t="shared" si="23"/>
        <v>50.5</v>
      </c>
      <c r="E20" s="49">
        <v>30</v>
      </c>
      <c r="F20" s="128">
        <v>0</v>
      </c>
      <c r="G20" s="375">
        <v>22</v>
      </c>
      <c r="H20" s="375">
        <v>0</v>
      </c>
      <c r="I20" s="49">
        <f t="shared" si="3"/>
        <v>51861021.889086634</v>
      </c>
      <c r="J20" s="32">
        <f t="shared" si="0"/>
        <v>1430323.9686532021</v>
      </c>
      <c r="K20" s="41">
        <f t="shared" si="1"/>
        <v>2.8362168830379515E-2</v>
      </c>
      <c r="L20" s="12">
        <f t="shared" si="4"/>
        <v>2.8362168830379515E-2</v>
      </c>
      <c r="M20" s="389">
        <f t="shared" si="5"/>
        <v>2045826655303.8462</v>
      </c>
      <c r="N20" s="389">
        <f t="shared" si="7"/>
        <v>2096377.4774349183</v>
      </c>
      <c r="O20" s="389">
        <f t="shared" si="8"/>
        <v>4394798527896.3911</v>
      </c>
      <c r="P20" s="390"/>
      <c r="Q20" s="12"/>
      <c r="R20" s="400" t="s">
        <v>4</v>
      </c>
      <c r="S20" s="400">
        <v>85455.927362206043</v>
      </c>
      <c r="T20" s="400">
        <v>15274.240473578466</v>
      </c>
      <c r="U20" s="400">
        <v>5.5947742547348627</v>
      </c>
      <c r="V20" s="400">
        <v>1.562094062969961E-7</v>
      </c>
      <c r="W20" s="400">
        <v>55194.902130975883</v>
      </c>
      <c r="X20" s="400">
        <v>115716.9525934362</v>
      </c>
      <c r="Y20" s="400">
        <v>55194.902130975883</v>
      </c>
      <c r="Z20" s="400">
        <v>115716.9525934362</v>
      </c>
    </row>
    <row r="21" spans="1:26">
      <c r="A21" s="48">
        <v>42216</v>
      </c>
      <c r="B21" s="49">
        <f>Inputs!H42</f>
        <v>53685776.468836814</v>
      </c>
      <c r="C21" s="372">
        <f t="shared" ref="C21:D21" si="24">C141</f>
        <v>5.9</v>
      </c>
      <c r="D21" s="372">
        <f t="shared" si="24"/>
        <v>92.1</v>
      </c>
      <c r="E21" s="49">
        <v>31</v>
      </c>
      <c r="F21" s="128">
        <v>0</v>
      </c>
      <c r="G21" s="375">
        <v>22</v>
      </c>
      <c r="H21" s="375">
        <v>0</v>
      </c>
      <c r="I21" s="49">
        <f t="shared" si="3"/>
        <v>55866829.096561298</v>
      </c>
      <c r="J21" s="32">
        <f t="shared" si="0"/>
        <v>2181052.6277244836</v>
      </c>
      <c r="K21" s="41">
        <f t="shared" si="1"/>
        <v>4.0626265860018392E-2</v>
      </c>
      <c r="L21" s="12">
        <f t="shared" si="4"/>
        <v>4.0626265860018392E-2</v>
      </c>
      <c r="M21" s="389">
        <f t="shared" si="5"/>
        <v>4756990564903.875</v>
      </c>
      <c r="N21" s="389">
        <f t="shared" si="7"/>
        <v>750728.65907128155</v>
      </c>
      <c r="O21" s="389">
        <f t="shared" si="8"/>
        <v>563593519550.96448</v>
      </c>
      <c r="P21" s="390"/>
      <c r="Q21" s="12"/>
      <c r="R21" s="400" t="s">
        <v>101</v>
      </c>
      <c r="S21" s="400">
        <v>733285.40104221657</v>
      </c>
      <c r="T21" s="400">
        <v>223917.73709498395</v>
      </c>
      <c r="U21" s="400">
        <v>3.2747981939955175</v>
      </c>
      <c r="V21" s="400">
        <v>1.4039625165467682E-3</v>
      </c>
      <c r="W21" s="400">
        <v>289663.97818505845</v>
      </c>
      <c r="X21" s="400">
        <v>1176906.8238993748</v>
      </c>
      <c r="Y21" s="400">
        <v>289663.97818505845</v>
      </c>
      <c r="Z21" s="400">
        <v>1176906.8238993748</v>
      </c>
    </row>
    <row r="22" spans="1:26">
      <c r="A22" s="48">
        <v>42247</v>
      </c>
      <c r="B22" s="49">
        <f>Inputs!H43</f>
        <v>53380335.242492951</v>
      </c>
      <c r="C22" s="372">
        <f t="shared" ref="C22:D22" si="25">C142</f>
        <v>11</v>
      </c>
      <c r="D22" s="372">
        <f t="shared" si="25"/>
        <v>76.5</v>
      </c>
      <c r="E22" s="49">
        <v>31</v>
      </c>
      <c r="F22" s="128">
        <v>0</v>
      </c>
      <c r="G22" s="375">
        <v>20</v>
      </c>
      <c r="H22" s="375">
        <v>0</v>
      </c>
      <c r="I22" s="49">
        <f t="shared" si="3"/>
        <v>53118222.223934814</v>
      </c>
      <c r="J22" s="32">
        <f t="shared" si="0"/>
        <v>-262113.01855813712</v>
      </c>
      <c r="K22" s="41">
        <f t="shared" si="1"/>
        <v>-4.9102917276076666E-3</v>
      </c>
      <c r="L22" s="12">
        <f t="shared" si="4"/>
        <v>4.9102917276076666E-3</v>
      </c>
      <c r="M22" s="389">
        <f t="shared" si="5"/>
        <v>68703234497.658333</v>
      </c>
      <c r="N22" s="389">
        <f t="shared" si="7"/>
        <v>-2443165.6462826207</v>
      </c>
      <c r="O22" s="389">
        <f t="shared" si="8"/>
        <v>5969058375175.5762</v>
      </c>
      <c r="P22" s="390"/>
      <c r="Q22" s="12"/>
      <c r="R22" s="400" t="s">
        <v>14</v>
      </c>
      <c r="S22" s="400">
        <v>-339684.34115709801</v>
      </c>
      <c r="T22" s="400">
        <v>653866.40102005342</v>
      </c>
      <c r="U22" s="400">
        <v>-0.51950114064154251</v>
      </c>
      <c r="V22" s="400">
        <v>0.60442741970253866</v>
      </c>
      <c r="W22" s="400">
        <v>-1635111.6125391792</v>
      </c>
      <c r="X22" s="400">
        <v>955742.93022498302</v>
      </c>
      <c r="Y22" s="400">
        <v>-1635111.6125391792</v>
      </c>
      <c r="Z22" s="400">
        <v>955742.93022498302</v>
      </c>
    </row>
    <row r="23" spans="1:26">
      <c r="A23" s="48">
        <v>42277</v>
      </c>
      <c r="B23" s="49">
        <f>Inputs!H44</f>
        <v>52633190.38017267</v>
      </c>
      <c r="C23" s="372">
        <f t="shared" ref="C23:D23" si="26">C143</f>
        <v>63.6</v>
      </c>
      <c r="D23" s="372">
        <f t="shared" si="26"/>
        <v>31.9</v>
      </c>
      <c r="E23" s="49">
        <v>30</v>
      </c>
      <c r="F23" s="128">
        <v>1</v>
      </c>
      <c r="G23" s="375">
        <v>21</v>
      </c>
      <c r="H23" s="375">
        <v>0</v>
      </c>
      <c r="I23" s="49">
        <f t="shared" si="3"/>
        <v>49510162.739112884</v>
      </c>
      <c r="J23" s="32">
        <f t="shared" si="0"/>
        <v>-3123027.6410597861</v>
      </c>
      <c r="K23" s="41">
        <f t="shared" si="1"/>
        <v>-5.9335708485500717E-2</v>
      </c>
      <c r="L23" s="12">
        <f t="shared" si="4"/>
        <v>5.9335708485500717E-2</v>
      </c>
      <c r="M23" s="389">
        <f t="shared" si="5"/>
        <v>9753301646823.4512</v>
      </c>
      <c r="N23" s="389">
        <f t="shared" si="7"/>
        <v>-2860914.622501649</v>
      </c>
      <c r="O23" s="389">
        <f t="shared" si="8"/>
        <v>8184832477243.7529</v>
      </c>
      <c r="P23" s="390"/>
      <c r="Q23" s="12"/>
      <c r="R23" s="400" t="s">
        <v>253</v>
      </c>
      <c r="S23" s="400">
        <v>734033.12143475155</v>
      </c>
      <c r="T23" s="400">
        <v>178711.00153338572</v>
      </c>
      <c r="U23" s="400">
        <v>4.1073751203706612</v>
      </c>
      <c r="V23" s="400">
        <v>7.5996868360758823E-5</v>
      </c>
      <c r="W23" s="400">
        <v>379974.3951854842</v>
      </c>
      <c r="X23" s="400">
        <v>1088091.8476840188</v>
      </c>
      <c r="Y23" s="400">
        <v>379974.3951854842</v>
      </c>
      <c r="Z23" s="400">
        <v>1088091.8476840188</v>
      </c>
    </row>
    <row r="24" spans="1:26" ht="13" thickBot="1">
      <c r="A24" s="48">
        <v>42308</v>
      </c>
      <c r="B24" s="49">
        <f>Inputs!H45</f>
        <v>50724463.017140411</v>
      </c>
      <c r="C24" s="372">
        <f t="shared" ref="C24:D24" si="27">C144</f>
        <v>239.1</v>
      </c>
      <c r="D24" s="372">
        <f t="shared" si="27"/>
        <v>4</v>
      </c>
      <c r="E24" s="49">
        <v>31</v>
      </c>
      <c r="F24" s="128">
        <v>1</v>
      </c>
      <c r="G24" s="375">
        <v>21</v>
      </c>
      <c r="H24" s="375">
        <v>0</v>
      </c>
      <c r="I24" s="49">
        <f t="shared" si="3"/>
        <v>49668317.454964906</v>
      </c>
      <c r="J24" s="32">
        <f t="shared" si="0"/>
        <v>-1056145.5621755049</v>
      </c>
      <c r="K24" s="41">
        <f t="shared" si="1"/>
        <v>-2.0821227063924176E-2</v>
      </c>
      <c r="L24" s="12">
        <f t="shared" si="4"/>
        <v>2.0821227063924176E-2</v>
      </c>
      <c r="M24" s="389">
        <f t="shared" si="5"/>
        <v>1115443448503.0132</v>
      </c>
      <c r="N24" s="389">
        <f t="shared" si="7"/>
        <v>2066882.0788842812</v>
      </c>
      <c r="O24" s="389">
        <f t="shared" si="8"/>
        <v>4272001528013.0083</v>
      </c>
      <c r="P24" s="390"/>
      <c r="Q24" s="12"/>
      <c r="R24" s="401" t="s">
        <v>252</v>
      </c>
      <c r="S24" s="401">
        <v>-8296772.4591221819</v>
      </c>
      <c r="T24" s="401">
        <v>1026870.8554725432</v>
      </c>
      <c r="U24" s="401">
        <v>-8.0796649499845739</v>
      </c>
      <c r="V24" s="401">
        <v>7.9028823434144632E-13</v>
      </c>
      <c r="W24" s="401">
        <v>-10331188.829639716</v>
      </c>
      <c r="X24" s="401">
        <v>-6262356.0886046477</v>
      </c>
      <c r="Y24" s="401">
        <v>-10331188.829639716</v>
      </c>
      <c r="Z24" s="401">
        <v>-6262356.0886046477</v>
      </c>
    </row>
    <row r="25" spans="1:26">
      <c r="A25" s="48">
        <v>42338</v>
      </c>
      <c r="B25" s="49">
        <f>Inputs!H46</f>
        <v>50208550.187572964</v>
      </c>
      <c r="C25" s="372">
        <f t="shared" ref="C25:D25" si="28">C145</f>
        <v>440.6</v>
      </c>
      <c r="D25" s="372">
        <f t="shared" si="28"/>
        <v>0</v>
      </c>
      <c r="E25" s="49">
        <v>30</v>
      </c>
      <c r="F25" s="128">
        <v>0</v>
      </c>
      <c r="G25" s="375">
        <v>21</v>
      </c>
      <c r="H25" s="375">
        <v>0</v>
      </c>
      <c r="I25" s="49">
        <f t="shared" si="3"/>
        <v>51009995.660989344</v>
      </c>
      <c r="J25" s="32">
        <f t="shared" si="0"/>
        <v>801445.47341638058</v>
      </c>
      <c r="K25" s="41">
        <f t="shared" si="1"/>
        <v>1.5962330527814067E-2</v>
      </c>
      <c r="L25" s="12">
        <f t="shared" si="4"/>
        <v>1.5962330527814067E-2</v>
      </c>
      <c r="M25" s="389">
        <f t="shared" si="5"/>
        <v>642314846859.60645</v>
      </c>
      <c r="N25" s="389">
        <f t="shared" si="7"/>
        <v>1857591.0355918854</v>
      </c>
      <c r="O25" s="389">
        <f t="shared" si="8"/>
        <v>3450644455511.3335</v>
      </c>
      <c r="P25" s="390"/>
      <c r="Q25" s="12"/>
    </row>
    <row r="26" spans="1:26">
      <c r="A26" s="48">
        <v>42369</v>
      </c>
      <c r="B26" s="49">
        <f>Inputs!H47</f>
        <v>49447151.504043318</v>
      </c>
      <c r="C26" s="372">
        <f t="shared" ref="C26:D26" si="29">C146</f>
        <v>574.20000000000005</v>
      </c>
      <c r="D26" s="372">
        <f t="shared" si="29"/>
        <v>0</v>
      </c>
      <c r="E26" s="49">
        <v>31</v>
      </c>
      <c r="F26" s="128">
        <v>0</v>
      </c>
      <c r="G26" s="375">
        <v>21</v>
      </c>
      <c r="H26" s="375">
        <v>0</v>
      </c>
      <c r="I26" s="49">
        <f t="shared" si="3"/>
        <v>53120457.029812604</v>
      </c>
      <c r="J26" s="32">
        <f t="shared" si="0"/>
        <v>3673305.5257692859</v>
      </c>
      <c r="K26" s="41">
        <f t="shared" si="1"/>
        <v>7.4287505226037498E-2</v>
      </c>
      <c r="L26" s="12">
        <f t="shared" si="4"/>
        <v>7.4287505226037498E-2</v>
      </c>
      <c r="M26" s="389">
        <f t="shared" si="5"/>
        <v>13493173485647.17</v>
      </c>
      <c r="N26" s="389">
        <f t="shared" si="7"/>
        <v>2871860.0523529053</v>
      </c>
      <c r="O26" s="389">
        <f t="shared" si="8"/>
        <v>8247580160300.4316</v>
      </c>
      <c r="P26" s="390"/>
      <c r="Q26" s="12"/>
      <c r="R26" t="s">
        <v>260</v>
      </c>
      <c r="S26" s="392">
        <f>L123</f>
        <v>2.4856915253192911E-2</v>
      </c>
    </row>
    <row r="27" spans="1:26">
      <c r="A27" s="48">
        <v>42400</v>
      </c>
      <c r="B27" s="49">
        <f>Inputs!H48</f>
        <v>54711198.963777639</v>
      </c>
      <c r="C27" s="372">
        <f>C123</f>
        <v>722</v>
      </c>
      <c r="D27" s="372">
        <f>D123</f>
        <v>0</v>
      </c>
      <c r="E27" s="49">
        <v>31</v>
      </c>
      <c r="F27" s="128">
        <v>0</v>
      </c>
      <c r="G27" s="375">
        <v>20</v>
      </c>
      <c r="H27" s="375">
        <v>0</v>
      </c>
      <c r="I27" s="49">
        <f t="shared" si="3"/>
        <v>53909976.363752387</v>
      </c>
      <c r="J27" s="32">
        <f t="shared" si="0"/>
        <v>-801222.60002525151</v>
      </c>
      <c r="K27" s="41">
        <f t="shared" si="1"/>
        <v>-1.4644581277696233E-2</v>
      </c>
      <c r="L27" s="12">
        <f t="shared" si="4"/>
        <v>1.4644581277696233E-2</v>
      </c>
      <c r="M27" s="389">
        <f t="shared" si="5"/>
        <v>641957654791.22412</v>
      </c>
      <c r="N27" s="389">
        <f t="shared" si="7"/>
        <v>-4474528.1257945374</v>
      </c>
      <c r="O27" s="389">
        <f t="shared" si="8"/>
        <v>20021401948526.375</v>
      </c>
    </row>
    <row r="28" spans="1:26">
      <c r="A28" s="48">
        <v>42429</v>
      </c>
      <c r="B28" s="49">
        <f>Inputs!H49</f>
        <v>51213109.972258501</v>
      </c>
      <c r="C28" s="372">
        <f t="shared" ref="C28:D28" si="30">C124</f>
        <v>653.70000000000005</v>
      </c>
      <c r="D28" s="372">
        <f t="shared" si="30"/>
        <v>0</v>
      </c>
      <c r="E28" s="49">
        <v>29</v>
      </c>
      <c r="F28" s="128">
        <v>0</v>
      </c>
      <c r="G28" s="375">
        <v>20</v>
      </c>
      <c r="H28" s="375">
        <v>0</v>
      </c>
      <c r="I28" s="49">
        <f t="shared" si="3"/>
        <v>51739355.272749953</v>
      </c>
      <c r="J28" s="32">
        <f t="shared" si="0"/>
        <v>526245.30049145222</v>
      </c>
      <c r="K28" s="41">
        <f t="shared" si="1"/>
        <v>1.0275597415906059E-2</v>
      </c>
      <c r="L28" s="12">
        <f t="shared" si="4"/>
        <v>1.0275597415906059E-2</v>
      </c>
      <c r="M28" s="389">
        <f t="shared" si="5"/>
        <v>276934116289.33887</v>
      </c>
      <c r="N28" s="389">
        <f t="shared" si="7"/>
        <v>1327467.9005167037</v>
      </c>
      <c r="O28" s="389">
        <f t="shared" si="8"/>
        <v>1762171026902.2251</v>
      </c>
      <c r="R28" t="s">
        <v>261</v>
      </c>
      <c r="S28" s="391">
        <f>O123</f>
        <v>506460243558509.5</v>
      </c>
    </row>
    <row r="29" spans="1:26">
      <c r="A29" s="48">
        <v>42460</v>
      </c>
      <c r="B29" s="49">
        <f>Inputs!H50</f>
        <v>51795720.373025917</v>
      </c>
      <c r="C29" s="372">
        <f t="shared" ref="C29:D29" si="31">C125</f>
        <v>563.70000000000005</v>
      </c>
      <c r="D29" s="372">
        <f t="shared" si="31"/>
        <v>0</v>
      </c>
      <c r="E29" s="49">
        <v>31</v>
      </c>
      <c r="F29" s="128">
        <v>0</v>
      </c>
      <c r="G29" s="375">
        <v>22</v>
      </c>
      <c r="H29" s="375">
        <v>0</v>
      </c>
      <c r="I29" s="49">
        <f t="shared" si="3"/>
        <v>53746254.016054988</v>
      </c>
      <c r="J29" s="32">
        <f t="shared" si="0"/>
        <v>1950533.6430290714</v>
      </c>
      <c r="K29" s="41">
        <f t="shared" si="1"/>
        <v>3.76582008896022E-2</v>
      </c>
      <c r="L29" s="12">
        <f t="shared" si="4"/>
        <v>3.76582008896022E-2</v>
      </c>
      <c r="M29" s="389">
        <f t="shared" si="5"/>
        <v>3804581492588.2607</v>
      </c>
      <c r="N29" s="389">
        <f t="shared" si="7"/>
        <v>1424288.3425376192</v>
      </c>
      <c r="O29" s="389">
        <f t="shared" si="8"/>
        <v>2028597282688.5583</v>
      </c>
      <c r="R29" t="s">
        <v>262</v>
      </c>
      <c r="S29" s="391">
        <f>M123</f>
        <v>341465945707582.38</v>
      </c>
    </row>
    <row r="30" spans="1:26">
      <c r="A30" s="48">
        <v>42490</v>
      </c>
      <c r="B30" s="49">
        <f>Inputs!H51</f>
        <v>49108893.628188334</v>
      </c>
      <c r="C30" s="372">
        <f t="shared" ref="C30:D30" si="32">C126</f>
        <v>351.6</v>
      </c>
      <c r="D30" s="372">
        <f t="shared" si="32"/>
        <v>0.3</v>
      </c>
      <c r="E30" s="49">
        <v>30</v>
      </c>
      <c r="F30" s="128">
        <v>1</v>
      </c>
      <c r="G30" s="375">
        <v>21</v>
      </c>
      <c r="H30" s="375">
        <v>0</v>
      </c>
      <c r="I30" s="49">
        <f t="shared" si="3"/>
        <v>49778517.999743655</v>
      </c>
      <c r="J30" s="32">
        <f t="shared" si="0"/>
        <v>669624.37155532092</v>
      </c>
      <c r="K30" s="41">
        <f t="shared" si="1"/>
        <v>1.3635501068811676E-2</v>
      </c>
      <c r="L30" s="12">
        <f t="shared" si="4"/>
        <v>1.3635501068811676E-2</v>
      </c>
      <c r="M30" s="389">
        <f t="shared" si="5"/>
        <v>448396798980.85846</v>
      </c>
      <c r="N30" s="389">
        <f t="shared" si="7"/>
        <v>-1280909.2714737505</v>
      </c>
      <c r="O30" s="389">
        <f t="shared" si="8"/>
        <v>1640728561747.4143</v>
      </c>
    </row>
    <row r="31" spans="1:26">
      <c r="A31" s="48">
        <v>42521</v>
      </c>
      <c r="B31" s="49">
        <f>Inputs!H52</f>
        <v>49179033.3673492</v>
      </c>
      <c r="C31" s="372">
        <f t="shared" ref="C31:D31" si="33">C127</f>
        <v>155.1</v>
      </c>
      <c r="D31" s="372">
        <f t="shared" si="33"/>
        <v>19.7</v>
      </c>
      <c r="E31" s="49">
        <v>31</v>
      </c>
      <c r="F31" s="128">
        <v>1</v>
      </c>
      <c r="G31" s="375">
        <v>21</v>
      </c>
      <c r="H31" s="375">
        <v>0</v>
      </c>
      <c r="I31" s="49">
        <f t="shared" si="3"/>
        <v>50144086.433012575</v>
      </c>
      <c r="J31" s="32">
        <f t="shared" si="0"/>
        <v>965053.06566337496</v>
      </c>
      <c r="K31" s="41">
        <f t="shared" si="1"/>
        <v>1.9623262182783978E-2</v>
      </c>
      <c r="L31" s="12">
        <f t="shared" si="4"/>
        <v>1.9623262182783978E-2</v>
      </c>
      <c r="M31" s="389">
        <f t="shared" si="5"/>
        <v>931327419546.27832</v>
      </c>
      <c r="N31" s="389">
        <f t="shared" si="7"/>
        <v>295428.69410805404</v>
      </c>
      <c r="O31" s="389">
        <f t="shared" si="8"/>
        <v>87278113302.390167</v>
      </c>
      <c r="R31" t="s">
        <v>263</v>
      </c>
      <c r="S31" s="393">
        <f>S28/S29</f>
        <v>1.4831940049220065</v>
      </c>
    </row>
    <row r="32" spans="1:26">
      <c r="A32" s="48">
        <v>42551</v>
      </c>
      <c r="B32" s="49">
        <f>Inputs!H53</f>
        <v>51408195.258544751</v>
      </c>
      <c r="C32" s="372">
        <f t="shared" ref="C32:D32" si="34">C128</f>
        <v>33.299999999999997</v>
      </c>
      <c r="D32" s="372">
        <f t="shared" si="34"/>
        <v>50.5</v>
      </c>
      <c r="E32" s="49">
        <v>30</v>
      </c>
      <c r="F32" s="128">
        <v>0</v>
      </c>
      <c r="G32" s="375">
        <v>22</v>
      </c>
      <c r="H32" s="375">
        <v>0</v>
      </c>
      <c r="I32" s="49">
        <f t="shared" si="3"/>
        <v>51861021.889086634</v>
      </c>
      <c r="J32" s="32">
        <f t="shared" si="0"/>
        <v>452826.63054188341</v>
      </c>
      <c r="K32" s="41">
        <f t="shared" si="1"/>
        <v>8.8084521984190325E-3</v>
      </c>
      <c r="L32" s="12">
        <f t="shared" si="4"/>
        <v>8.8084521984190325E-3</v>
      </c>
      <c r="M32" s="389">
        <f t="shared" si="5"/>
        <v>205051957327.91537</v>
      </c>
      <c r="N32" s="389">
        <f t="shared" si="7"/>
        <v>-512226.43512149155</v>
      </c>
      <c r="O32" s="389">
        <f t="shared" si="8"/>
        <v>262375920837.27161</v>
      </c>
    </row>
    <row r="33" spans="1:19">
      <c r="A33" s="48">
        <v>42582</v>
      </c>
      <c r="B33" s="49">
        <f>Inputs!H54</f>
        <v>54344266.210666165</v>
      </c>
      <c r="C33" s="372">
        <f t="shared" ref="C33:D33" si="35">C129</f>
        <v>5.9</v>
      </c>
      <c r="D33" s="372">
        <f t="shared" si="35"/>
        <v>92.1</v>
      </c>
      <c r="E33" s="49">
        <v>31</v>
      </c>
      <c r="F33" s="128">
        <v>0</v>
      </c>
      <c r="G33" s="375">
        <v>20</v>
      </c>
      <c r="H33" s="375">
        <v>0</v>
      </c>
      <c r="I33" s="49">
        <f t="shared" si="3"/>
        <v>54398762.853691794</v>
      </c>
      <c r="J33" s="32">
        <f t="shared" si="0"/>
        <v>54496.643025629222</v>
      </c>
      <c r="K33" s="41">
        <f t="shared" si="1"/>
        <v>1.0028039170567207E-3</v>
      </c>
      <c r="L33" s="12">
        <f t="shared" si="4"/>
        <v>1.0028039170567207E-3</v>
      </c>
      <c r="M33" s="389">
        <f t="shared" si="5"/>
        <v>2969884101.0628624</v>
      </c>
      <c r="N33" s="389">
        <f t="shared" si="7"/>
        <v>-398329.98751625419</v>
      </c>
      <c r="O33" s="389">
        <f t="shared" si="8"/>
        <v>158666778954.69922</v>
      </c>
      <c r="P33"/>
      <c r="Q33"/>
      <c r="S33" s="45"/>
    </row>
    <row r="34" spans="1:19">
      <c r="A34" s="48">
        <v>42613</v>
      </c>
      <c r="B34" s="49">
        <f>Inputs!H55</f>
        <v>58840045.4836649</v>
      </c>
      <c r="C34" s="372">
        <f t="shared" ref="C34:D34" si="36">C130</f>
        <v>11</v>
      </c>
      <c r="D34" s="372">
        <f t="shared" si="36"/>
        <v>76.5</v>
      </c>
      <c r="E34" s="49">
        <v>31</v>
      </c>
      <c r="F34" s="128">
        <v>0</v>
      </c>
      <c r="G34" s="375">
        <v>22</v>
      </c>
      <c r="H34" s="375">
        <v>0</v>
      </c>
      <c r="I34" s="49">
        <f t="shared" si="3"/>
        <v>54586288.466804318</v>
      </c>
      <c r="J34" s="32">
        <f t="shared" si="0"/>
        <v>-4253757.0168605819</v>
      </c>
      <c r="K34" s="41">
        <f t="shared" si="1"/>
        <v>-7.2293571187695707E-2</v>
      </c>
      <c r="L34" s="12">
        <f t="shared" si="4"/>
        <v>7.2293571187695707E-2</v>
      </c>
      <c r="M34" s="389">
        <f t="shared" si="5"/>
        <v>18094448758490.637</v>
      </c>
      <c r="N34" s="389">
        <f t="shared" si="7"/>
        <v>-4308253.6598862112</v>
      </c>
      <c r="O34" s="389">
        <f t="shared" si="8"/>
        <v>18561049597922.934</v>
      </c>
      <c r="P34"/>
      <c r="Q34"/>
    </row>
    <row r="35" spans="1:19">
      <c r="A35" s="48">
        <v>42643</v>
      </c>
      <c r="B35" s="49">
        <f>Inputs!H56</f>
        <v>51928185.666141495</v>
      </c>
      <c r="C35" s="372">
        <f t="shared" ref="C35:D35" si="37">C131</f>
        <v>63.6</v>
      </c>
      <c r="D35" s="372">
        <f t="shared" si="37"/>
        <v>31.9</v>
      </c>
      <c r="E35" s="49">
        <v>30</v>
      </c>
      <c r="F35" s="128">
        <v>1</v>
      </c>
      <c r="G35" s="375">
        <v>21</v>
      </c>
      <c r="H35" s="375">
        <v>0</v>
      </c>
      <c r="I35" s="49">
        <f t="shared" si="3"/>
        <v>49510162.739112884</v>
      </c>
      <c r="J35" s="32">
        <f t="shared" si="0"/>
        <v>-2418022.9270286113</v>
      </c>
      <c r="K35" s="41">
        <f t="shared" si="1"/>
        <v>-4.6564748912558754E-2</v>
      </c>
      <c r="L35" s="12">
        <f t="shared" si="4"/>
        <v>4.6564748912558754E-2</v>
      </c>
      <c r="M35" s="389">
        <f t="shared" si="5"/>
        <v>5846834875636.0127</v>
      </c>
      <c r="N35" s="389">
        <f t="shared" si="7"/>
        <v>1835734.0898319706</v>
      </c>
      <c r="O35" s="389">
        <f t="shared" si="8"/>
        <v>3369919648571.2134</v>
      </c>
      <c r="P35"/>
      <c r="Q35"/>
    </row>
    <row r="36" spans="1:19">
      <c r="A36" s="48">
        <v>42674</v>
      </c>
      <c r="B36" s="49">
        <f>Inputs!H57</f>
        <v>50650361.788291343</v>
      </c>
      <c r="C36" s="372">
        <f t="shared" ref="C36:D36" si="38">C132</f>
        <v>239.1</v>
      </c>
      <c r="D36" s="372">
        <f t="shared" si="38"/>
        <v>4</v>
      </c>
      <c r="E36" s="49">
        <v>31</v>
      </c>
      <c r="F36" s="128">
        <v>1</v>
      </c>
      <c r="G36" s="375">
        <v>20</v>
      </c>
      <c r="H36" s="375">
        <v>0</v>
      </c>
      <c r="I36" s="49">
        <f t="shared" si="3"/>
        <v>48934284.333530158</v>
      </c>
      <c r="J36" s="32">
        <f t="shared" si="0"/>
        <v>-1716077.4547611848</v>
      </c>
      <c r="K36" s="41">
        <f t="shared" si="1"/>
        <v>-3.3880852854201803E-2</v>
      </c>
      <c r="L36" s="12">
        <f t="shared" si="4"/>
        <v>3.3880852854201803E-2</v>
      </c>
      <c r="M36" s="389">
        <f t="shared" si="5"/>
        <v>2944921830739.626</v>
      </c>
      <c r="N36" s="389">
        <f t="shared" si="7"/>
        <v>701945.47226742655</v>
      </c>
      <c r="O36" s="389">
        <f t="shared" si="8"/>
        <v>492727446036.74048</v>
      </c>
      <c r="P36"/>
      <c r="Q36"/>
    </row>
    <row r="37" spans="1:19">
      <c r="A37" s="48">
        <v>42704</v>
      </c>
      <c r="B37" s="49">
        <f>Inputs!H58</f>
        <v>50228537.486646973</v>
      </c>
      <c r="C37" s="372">
        <f t="shared" ref="C37:D37" si="39">C133</f>
        <v>440.6</v>
      </c>
      <c r="D37" s="372">
        <f t="shared" si="39"/>
        <v>0</v>
      </c>
      <c r="E37" s="49">
        <v>30</v>
      </c>
      <c r="F37" s="128">
        <v>0</v>
      </c>
      <c r="G37" s="375">
        <v>22</v>
      </c>
      <c r="H37" s="375">
        <v>0</v>
      </c>
      <c r="I37" s="49">
        <f t="shared" si="3"/>
        <v>51744028.7824241</v>
      </c>
      <c r="J37" s="32">
        <f t="shared" si="0"/>
        <v>1515491.2957771271</v>
      </c>
      <c r="K37" s="41">
        <f t="shared" si="1"/>
        <v>3.0171917631087977E-2</v>
      </c>
      <c r="L37" s="12">
        <f t="shared" si="4"/>
        <v>3.0171917631087977E-2</v>
      </c>
      <c r="M37" s="389">
        <f t="shared" si="5"/>
        <v>2296713867576.2358</v>
      </c>
      <c r="N37" s="389">
        <f t="shared" si="7"/>
        <v>3231568.7505383119</v>
      </c>
      <c r="O37" s="389">
        <f t="shared" si="8"/>
        <v>10443036589455.746</v>
      </c>
      <c r="P37"/>
      <c r="Q37"/>
    </row>
    <row r="38" spans="1:19">
      <c r="A38" s="48">
        <v>42735</v>
      </c>
      <c r="B38" s="49">
        <f>Inputs!H59</f>
        <v>51136146.699214779</v>
      </c>
      <c r="C38" s="372">
        <f t="shared" ref="C38:D38" si="40">C134</f>
        <v>574.20000000000005</v>
      </c>
      <c r="D38" s="372">
        <f t="shared" si="40"/>
        <v>0</v>
      </c>
      <c r="E38" s="49">
        <v>31</v>
      </c>
      <c r="F38" s="128">
        <v>0</v>
      </c>
      <c r="G38" s="375">
        <v>20</v>
      </c>
      <c r="H38" s="375">
        <v>0</v>
      </c>
      <c r="I38" s="49">
        <f t="shared" si="3"/>
        <v>52386423.908377856</v>
      </c>
      <c r="J38" s="32">
        <f t="shared" si="0"/>
        <v>1250277.2091630772</v>
      </c>
      <c r="K38" s="41">
        <f t="shared" si="1"/>
        <v>2.4449969148384734E-2</v>
      </c>
      <c r="L38" s="12">
        <f t="shared" si="4"/>
        <v>2.4449969148384734E-2</v>
      </c>
      <c r="M38" s="389">
        <f t="shared" si="5"/>
        <v>1563193099752.613</v>
      </c>
      <c r="N38" s="389">
        <f t="shared" si="7"/>
        <v>-265214.08661404997</v>
      </c>
      <c r="O38" s="389">
        <f t="shared" si="8"/>
        <v>70338511738.524796</v>
      </c>
      <c r="P38"/>
      <c r="Q38"/>
    </row>
    <row r="39" spans="1:19">
      <c r="A39" s="48">
        <v>42766</v>
      </c>
      <c r="B39" s="49">
        <f>Inputs!H60</f>
        <v>53909280.231840432</v>
      </c>
      <c r="C39" s="372">
        <f t="shared" ref="C39:D39" si="41">C135</f>
        <v>722</v>
      </c>
      <c r="D39" s="372">
        <f t="shared" si="41"/>
        <v>0</v>
      </c>
      <c r="E39" s="49">
        <v>31</v>
      </c>
      <c r="F39" s="128">
        <v>0</v>
      </c>
      <c r="G39" s="375">
        <v>21</v>
      </c>
      <c r="H39" s="375">
        <v>0</v>
      </c>
      <c r="I39" s="49">
        <f t="shared" si="3"/>
        <v>54644009.485187143</v>
      </c>
      <c r="J39" s="32">
        <f t="shared" si="0"/>
        <v>734729.2533467114</v>
      </c>
      <c r="K39" s="41">
        <f t="shared" si="1"/>
        <v>1.362899393549607E-2</v>
      </c>
      <c r="L39" s="12">
        <f t="shared" si="4"/>
        <v>1.362899393549607E-2</v>
      </c>
      <c r="M39" s="389">
        <f t="shared" si="5"/>
        <v>539827075723.41602</v>
      </c>
      <c r="N39" s="389">
        <f t="shared" si="7"/>
        <v>-515547.95581636578</v>
      </c>
      <c r="O39" s="389">
        <f t="shared" si="8"/>
        <v>265789694746.43344</v>
      </c>
      <c r="P39"/>
      <c r="Q39"/>
    </row>
    <row r="40" spans="1:19">
      <c r="A40" s="48">
        <v>42794</v>
      </c>
      <c r="B40" s="49">
        <f>Inputs!H61</f>
        <v>47655773.583408289</v>
      </c>
      <c r="C40" s="372">
        <f t="shared" ref="C40:D40" si="42">C136</f>
        <v>653.70000000000005</v>
      </c>
      <c r="D40" s="372">
        <f t="shared" si="42"/>
        <v>0</v>
      </c>
      <c r="E40" s="49">
        <v>28</v>
      </c>
      <c r="F40" s="128">
        <v>0</v>
      </c>
      <c r="G40" s="375">
        <v>19</v>
      </c>
      <c r="H40" s="375">
        <v>0</v>
      </c>
      <c r="I40" s="49">
        <f t="shared" si="3"/>
        <v>50272036.750272989</v>
      </c>
      <c r="J40" s="32">
        <f t="shared" si="0"/>
        <v>2616263.1668647006</v>
      </c>
      <c r="K40" s="41">
        <f t="shared" si="1"/>
        <v>5.4899185767819998E-2</v>
      </c>
      <c r="L40" s="12">
        <f t="shared" si="4"/>
        <v>5.4899185767819998E-2</v>
      </c>
      <c r="M40" s="389">
        <f t="shared" si="5"/>
        <v>6844832958292.9121</v>
      </c>
      <c r="N40" s="389">
        <f t="shared" si="7"/>
        <v>1881533.9135179892</v>
      </c>
      <c r="O40" s="389">
        <f t="shared" si="8"/>
        <v>3540169867718.3203</v>
      </c>
      <c r="P40"/>
      <c r="Q40"/>
    </row>
    <row r="41" spans="1:19">
      <c r="A41" s="48">
        <v>42825</v>
      </c>
      <c r="B41" s="49">
        <f>Inputs!H62</f>
        <v>53122089.173722297</v>
      </c>
      <c r="C41" s="372">
        <f t="shared" ref="C41:D41" si="43">C137</f>
        <v>563.70000000000005</v>
      </c>
      <c r="D41" s="372">
        <f t="shared" si="43"/>
        <v>0</v>
      </c>
      <c r="E41" s="49">
        <v>31</v>
      </c>
      <c r="F41" s="128">
        <v>0</v>
      </c>
      <c r="G41" s="375">
        <v>23</v>
      </c>
      <c r="H41" s="375">
        <v>0</v>
      </c>
      <c r="I41" s="49">
        <f t="shared" si="3"/>
        <v>54480287.137489736</v>
      </c>
      <c r="J41" s="32">
        <f t="shared" si="0"/>
        <v>1358197.9637674391</v>
      </c>
      <c r="K41" s="41">
        <f t="shared" si="1"/>
        <v>2.5567480211966018E-2</v>
      </c>
      <c r="L41" s="12">
        <f t="shared" si="4"/>
        <v>2.5567480211966018E-2</v>
      </c>
      <c r="M41" s="389">
        <f t="shared" si="5"/>
        <v>1844701708782.0178</v>
      </c>
      <c r="N41" s="389">
        <f t="shared" si="7"/>
        <v>-1258065.2030972615</v>
      </c>
      <c r="O41" s="389">
        <f t="shared" si="8"/>
        <v>1582728055244.1538</v>
      </c>
      <c r="P41"/>
      <c r="Q41"/>
    </row>
    <row r="42" spans="1:19">
      <c r="A42" s="48">
        <v>42855</v>
      </c>
      <c r="B42" s="49">
        <f>Inputs!H63</f>
        <v>46005146.650655784</v>
      </c>
      <c r="C42" s="372">
        <f t="shared" ref="C42:D42" si="44">C138</f>
        <v>351.6</v>
      </c>
      <c r="D42" s="372">
        <f t="shared" si="44"/>
        <v>0.3</v>
      </c>
      <c r="E42" s="49">
        <v>30</v>
      </c>
      <c r="F42" s="128">
        <v>1</v>
      </c>
      <c r="G42" s="375">
        <v>19</v>
      </c>
      <c r="H42" s="375">
        <v>0</v>
      </c>
      <c r="I42" s="49">
        <f t="shared" si="3"/>
        <v>48310451.756874159</v>
      </c>
      <c r="J42" s="32">
        <f t="shared" si="0"/>
        <v>2305305.1062183753</v>
      </c>
      <c r="K42" s="41">
        <f t="shared" si="1"/>
        <v>5.0109721934459131E-2</v>
      </c>
      <c r="L42" s="12">
        <f t="shared" si="4"/>
        <v>5.0109721934459131E-2</v>
      </c>
      <c r="M42" s="389">
        <f t="shared" si="5"/>
        <v>5314431632756.5146</v>
      </c>
      <c r="N42" s="389">
        <f t="shared" si="7"/>
        <v>947107.14245093614</v>
      </c>
      <c r="O42" s="389">
        <f t="shared" si="8"/>
        <v>897011939281.57788</v>
      </c>
      <c r="P42"/>
      <c r="Q42"/>
    </row>
    <row r="43" spans="1:19">
      <c r="A43" s="48">
        <v>42886</v>
      </c>
      <c r="B43" s="49">
        <f>Inputs!H64</f>
        <v>48960217.194497705</v>
      </c>
      <c r="C43" s="372">
        <f t="shared" ref="C43:D43" si="45">C139</f>
        <v>155.1</v>
      </c>
      <c r="D43" s="372">
        <f t="shared" si="45"/>
        <v>19.7</v>
      </c>
      <c r="E43" s="49">
        <v>31</v>
      </c>
      <c r="F43" s="128">
        <v>1</v>
      </c>
      <c r="G43" s="375">
        <v>22</v>
      </c>
      <c r="H43" s="375">
        <v>0</v>
      </c>
      <c r="I43" s="49">
        <f t="shared" si="3"/>
        <v>50878119.554447323</v>
      </c>
      <c r="J43" s="32">
        <f t="shared" si="0"/>
        <v>1917902.3599496186</v>
      </c>
      <c r="K43" s="41">
        <f t="shared" si="1"/>
        <v>3.9172668542923832E-2</v>
      </c>
      <c r="L43" s="12">
        <f t="shared" si="4"/>
        <v>3.9172668542923832E-2</v>
      </c>
      <c r="M43" s="389">
        <f t="shared" si="5"/>
        <v>3678349462300.3164</v>
      </c>
      <c r="N43" s="389">
        <f t="shared" si="7"/>
        <v>-387402.74626875669</v>
      </c>
      <c r="O43" s="389">
        <f t="shared" si="8"/>
        <v>150080887816.57468</v>
      </c>
      <c r="P43"/>
      <c r="Q43"/>
    </row>
    <row r="44" spans="1:19">
      <c r="A44" s="48">
        <v>42916</v>
      </c>
      <c r="B44" s="49">
        <f>Inputs!H65</f>
        <v>50540730.120222546</v>
      </c>
      <c r="C44" s="372">
        <f t="shared" ref="C44:D44" si="46">C140</f>
        <v>33.299999999999997</v>
      </c>
      <c r="D44" s="372">
        <f t="shared" si="46"/>
        <v>50.5</v>
      </c>
      <c r="E44" s="49">
        <v>30</v>
      </c>
      <c r="F44" s="128">
        <v>0</v>
      </c>
      <c r="G44" s="375">
        <v>22</v>
      </c>
      <c r="H44" s="375">
        <v>0</v>
      </c>
      <c r="I44" s="49">
        <f t="shared" si="3"/>
        <v>51861021.889086634</v>
      </c>
      <c r="J44" s="32">
        <f t="shared" si="0"/>
        <v>1320291.7688640878</v>
      </c>
      <c r="K44" s="41">
        <f t="shared" si="1"/>
        <v>2.612332203597921E-2</v>
      </c>
      <c r="L44" s="12">
        <f t="shared" si="4"/>
        <v>2.612332203597921E-2</v>
      </c>
      <c r="M44" s="389">
        <f t="shared" si="5"/>
        <v>1743170354930.2617</v>
      </c>
      <c r="N44" s="389">
        <f t="shared" si="7"/>
        <v>-597610.59108553082</v>
      </c>
      <c r="O44" s="389">
        <f t="shared" si="8"/>
        <v>357138418577.59753</v>
      </c>
      <c r="P44"/>
      <c r="Q44"/>
    </row>
    <row r="45" spans="1:19">
      <c r="A45" s="48">
        <v>42947</v>
      </c>
      <c r="B45" s="49">
        <f>Inputs!H66</f>
        <v>50787729.641459398</v>
      </c>
      <c r="C45" s="372">
        <f t="shared" ref="C45:D45" si="47">C141</f>
        <v>5.9</v>
      </c>
      <c r="D45" s="372">
        <f t="shared" si="47"/>
        <v>92.1</v>
      </c>
      <c r="E45" s="49">
        <v>31</v>
      </c>
      <c r="F45" s="128">
        <v>0</v>
      </c>
      <c r="G45" s="375">
        <v>20</v>
      </c>
      <c r="H45" s="375">
        <v>0</v>
      </c>
      <c r="I45" s="49">
        <f t="shared" si="3"/>
        <v>54398762.853691794</v>
      </c>
      <c r="J45" s="32">
        <f t="shared" si="0"/>
        <v>3611033.212232396</v>
      </c>
      <c r="K45" s="41">
        <f t="shared" si="1"/>
        <v>7.1100504742480392E-2</v>
      </c>
      <c r="L45" s="12">
        <f t="shared" si="4"/>
        <v>7.1100504742480392E-2</v>
      </c>
      <c r="M45" s="389">
        <f t="shared" si="5"/>
        <v>13039560859845.416</v>
      </c>
      <c r="N45" s="389">
        <f t="shared" si="7"/>
        <v>2290741.4433683082</v>
      </c>
      <c r="O45" s="389">
        <f t="shared" si="8"/>
        <v>5247496360365.1201</v>
      </c>
      <c r="P45"/>
      <c r="Q45"/>
    </row>
    <row r="46" spans="1:19">
      <c r="A46" s="48">
        <v>42978</v>
      </c>
      <c r="B46" s="49">
        <f>Inputs!H67</f>
        <v>52613916.510456458</v>
      </c>
      <c r="C46" s="372">
        <f t="shared" ref="C46:D46" si="48">C142</f>
        <v>11</v>
      </c>
      <c r="D46" s="372">
        <f t="shared" si="48"/>
        <v>76.5</v>
      </c>
      <c r="E46" s="49">
        <v>31</v>
      </c>
      <c r="F46" s="128">
        <v>0</v>
      </c>
      <c r="G46" s="375">
        <v>22</v>
      </c>
      <c r="H46" s="375">
        <v>0</v>
      </c>
      <c r="I46" s="49">
        <f t="shared" si="3"/>
        <v>54586288.466804318</v>
      </c>
      <c r="J46" s="32">
        <f t="shared" si="0"/>
        <v>1972371.9563478604</v>
      </c>
      <c r="K46" s="41">
        <f t="shared" si="1"/>
        <v>3.7487647511583219E-2</v>
      </c>
      <c r="L46" s="12">
        <f t="shared" si="4"/>
        <v>3.7487647511583219E-2</v>
      </c>
      <c r="M46" s="389">
        <f t="shared" si="5"/>
        <v>3890251134187.4863</v>
      </c>
      <c r="N46" s="389">
        <f t="shared" si="7"/>
        <v>-1638661.2558845356</v>
      </c>
      <c r="O46" s="389">
        <f t="shared" si="8"/>
        <v>2685210711537.0835</v>
      </c>
      <c r="P46"/>
      <c r="Q46"/>
    </row>
    <row r="47" spans="1:19">
      <c r="A47" s="48">
        <v>43008</v>
      </c>
      <c r="B47" s="49">
        <f>Inputs!H68</f>
        <v>50111685.750906236</v>
      </c>
      <c r="C47" s="372">
        <f t="shared" ref="C47:D47" si="49">C143</f>
        <v>63.6</v>
      </c>
      <c r="D47" s="372">
        <f t="shared" si="49"/>
        <v>31.9</v>
      </c>
      <c r="E47" s="49">
        <v>30</v>
      </c>
      <c r="F47" s="128">
        <v>1</v>
      </c>
      <c r="G47" s="375">
        <v>20</v>
      </c>
      <c r="H47" s="375">
        <v>0</v>
      </c>
      <c r="I47" s="49">
        <f t="shared" si="3"/>
        <v>48776129.617678128</v>
      </c>
      <c r="J47" s="32">
        <f t="shared" si="0"/>
        <v>-1335556.1332281083</v>
      </c>
      <c r="K47" s="41">
        <f t="shared" si="1"/>
        <v>-2.6651590606367809E-2</v>
      </c>
      <c r="L47" s="12">
        <f t="shared" si="4"/>
        <v>2.6651590606367809E-2</v>
      </c>
      <c r="M47" s="389">
        <f t="shared" si="5"/>
        <v>1783710185003.2166</v>
      </c>
      <c r="N47" s="389">
        <f t="shared" si="7"/>
        <v>-3307928.0895759687</v>
      </c>
      <c r="O47" s="389">
        <f t="shared" si="8"/>
        <v>10942388245805.719</v>
      </c>
      <c r="P47"/>
      <c r="Q47"/>
    </row>
    <row r="48" spans="1:19">
      <c r="A48" s="48">
        <v>43039</v>
      </c>
      <c r="B48" s="49">
        <f>Inputs!H69</f>
        <v>49891529.403958589</v>
      </c>
      <c r="C48" s="372">
        <f t="shared" ref="C48:D48" si="50">C144</f>
        <v>239.1</v>
      </c>
      <c r="D48" s="372">
        <f t="shared" si="50"/>
        <v>4</v>
      </c>
      <c r="E48" s="49">
        <v>31</v>
      </c>
      <c r="F48" s="128">
        <v>1</v>
      </c>
      <c r="G48" s="375">
        <v>21</v>
      </c>
      <c r="H48" s="375">
        <v>0</v>
      </c>
      <c r="I48" s="49">
        <f t="shared" si="3"/>
        <v>49668317.454964906</v>
      </c>
      <c r="J48" s="32">
        <f t="shared" si="0"/>
        <v>-223211.94899368286</v>
      </c>
      <c r="K48" s="41">
        <f t="shared" si="1"/>
        <v>-4.4739448090755935E-3</v>
      </c>
      <c r="L48" s="12">
        <f t="shared" si="4"/>
        <v>4.4739448090755935E-3</v>
      </c>
      <c r="M48" s="389">
        <f t="shared" si="5"/>
        <v>49823574173.558479</v>
      </c>
      <c r="N48" s="389">
        <f t="shared" si="7"/>
        <v>1112344.1842344254</v>
      </c>
      <c r="O48" s="389">
        <f t="shared" si="8"/>
        <v>1237309584200.1494</v>
      </c>
      <c r="P48"/>
      <c r="Q48"/>
    </row>
    <row r="49" spans="1:17">
      <c r="A49" s="48">
        <v>43069</v>
      </c>
      <c r="B49" s="49">
        <f>Inputs!H70</f>
        <v>51543878.560611427</v>
      </c>
      <c r="C49" s="372">
        <f t="shared" ref="C49:D49" si="51">C145</f>
        <v>440.6</v>
      </c>
      <c r="D49" s="372">
        <f t="shared" si="51"/>
        <v>0</v>
      </c>
      <c r="E49" s="49">
        <v>30</v>
      </c>
      <c r="F49" s="128">
        <v>0</v>
      </c>
      <c r="G49" s="375">
        <v>22</v>
      </c>
      <c r="H49" s="375">
        <v>0</v>
      </c>
      <c r="I49" s="49">
        <f t="shared" si="3"/>
        <v>51744028.7824241</v>
      </c>
      <c r="J49" s="32">
        <f t="shared" si="0"/>
        <v>200150.22181267291</v>
      </c>
      <c r="K49" s="41">
        <f t="shared" si="1"/>
        <v>3.8831036274717366E-3</v>
      </c>
      <c r="L49" s="12">
        <f t="shared" si="4"/>
        <v>3.8831036274717366E-3</v>
      </c>
      <c r="M49" s="389">
        <f t="shared" si="5"/>
        <v>40060111291.66217</v>
      </c>
      <c r="N49" s="389">
        <f t="shared" si="7"/>
        <v>423362.17080635577</v>
      </c>
      <c r="O49" s="389">
        <f t="shared" si="8"/>
        <v>179235527669.86996</v>
      </c>
      <c r="P49"/>
      <c r="Q49"/>
    </row>
    <row r="50" spans="1:17">
      <c r="A50" s="48">
        <v>43100</v>
      </c>
      <c r="B50" s="49">
        <f>Inputs!H71</f>
        <v>52031021.171698816</v>
      </c>
      <c r="C50" s="372">
        <f t="shared" ref="C50:D50" si="52">C146</f>
        <v>574.20000000000005</v>
      </c>
      <c r="D50" s="372">
        <f t="shared" si="52"/>
        <v>0</v>
      </c>
      <c r="E50" s="49">
        <v>31</v>
      </c>
      <c r="F50" s="128">
        <v>0</v>
      </c>
      <c r="G50" s="375">
        <v>19</v>
      </c>
      <c r="H50" s="375">
        <v>0</v>
      </c>
      <c r="I50" s="49">
        <f t="shared" si="3"/>
        <v>51652390.786943108</v>
      </c>
      <c r="J50" s="32">
        <f t="shared" si="0"/>
        <v>-378630.38475570828</v>
      </c>
      <c r="K50" s="41">
        <f t="shared" si="1"/>
        <v>-7.2770123712593273E-3</v>
      </c>
      <c r="L50" s="12">
        <f t="shared" si="4"/>
        <v>7.2770123712593273E-3</v>
      </c>
      <c r="M50" s="389">
        <f t="shared" si="5"/>
        <v>143360968260.25568</v>
      </c>
      <c r="N50" s="389">
        <f t="shared" si="7"/>
        <v>-578780.60656838119</v>
      </c>
      <c r="O50" s="389">
        <f t="shared" si="8"/>
        <v>334986990539.66327</v>
      </c>
      <c r="P50"/>
      <c r="Q50"/>
    </row>
    <row r="51" spans="1:17">
      <c r="A51" s="48">
        <v>43131</v>
      </c>
      <c r="B51" s="49">
        <f>Inputs!H72</f>
        <v>56929800.137208</v>
      </c>
      <c r="C51" s="372">
        <f>C123</f>
        <v>722</v>
      </c>
      <c r="D51" s="372">
        <f>D123</f>
        <v>0</v>
      </c>
      <c r="E51" s="49">
        <v>31</v>
      </c>
      <c r="F51" s="128">
        <v>0</v>
      </c>
      <c r="G51" s="375">
        <v>22</v>
      </c>
      <c r="H51" s="375">
        <v>0</v>
      </c>
      <c r="I51" s="49">
        <f t="shared" si="3"/>
        <v>55378042.606621891</v>
      </c>
      <c r="J51" s="32">
        <f t="shared" si="0"/>
        <v>-1551757.5305861086</v>
      </c>
      <c r="K51" s="41">
        <f t="shared" si="1"/>
        <v>-2.7257385883073137E-2</v>
      </c>
      <c r="L51" s="12">
        <f t="shared" si="4"/>
        <v>2.7257385883073137E-2</v>
      </c>
      <c r="M51" s="389">
        <f t="shared" si="5"/>
        <v>2407951433730.6978</v>
      </c>
      <c r="N51" s="389">
        <f t="shared" si="7"/>
        <v>-1173127.1458304003</v>
      </c>
      <c r="O51" s="389">
        <f t="shared" si="8"/>
        <v>1376227300284.1812</v>
      </c>
      <c r="P51"/>
      <c r="Q51"/>
    </row>
    <row r="52" spans="1:17">
      <c r="A52" s="48">
        <v>43159</v>
      </c>
      <c r="B52" s="49">
        <f>Inputs!H73</f>
        <v>49965010.748041004</v>
      </c>
      <c r="C52" s="372">
        <f t="shared" ref="C52:D52" si="53">C124</f>
        <v>653.70000000000005</v>
      </c>
      <c r="D52" s="372">
        <f t="shared" si="53"/>
        <v>0</v>
      </c>
      <c r="E52" s="49">
        <v>28</v>
      </c>
      <c r="F52" s="128">
        <v>0</v>
      </c>
      <c r="G52" s="375">
        <v>19</v>
      </c>
      <c r="H52" s="375">
        <v>0</v>
      </c>
      <c r="I52" s="49">
        <f t="shared" si="3"/>
        <v>50272036.750272989</v>
      </c>
      <c r="J52" s="32">
        <f t="shared" si="0"/>
        <v>307026.00223198533</v>
      </c>
      <c r="K52" s="41">
        <f t="shared" si="1"/>
        <v>6.1448200978126083E-3</v>
      </c>
      <c r="L52" s="12">
        <f t="shared" si="4"/>
        <v>6.1448200978126083E-3</v>
      </c>
      <c r="M52" s="389">
        <f t="shared" si="5"/>
        <v>94264966046.555054</v>
      </c>
      <c r="N52" s="389">
        <f t="shared" si="7"/>
        <v>1858783.5328180939</v>
      </c>
      <c r="O52" s="389">
        <f t="shared" si="8"/>
        <v>3455076221875.7139</v>
      </c>
      <c r="P52"/>
      <c r="Q52"/>
    </row>
    <row r="53" spans="1:17">
      <c r="A53" s="48">
        <v>43190</v>
      </c>
      <c r="B53" s="49">
        <f>Inputs!H74</f>
        <v>53126961.839005001</v>
      </c>
      <c r="C53" s="372">
        <f t="shared" ref="C53:D53" si="54">C125</f>
        <v>563.70000000000005</v>
      </c>
      <c r="D53" s="372">
        <f t="shared" si="54"/>
        <v>0</v>
      </c>
      <c r="E53" s="49">
        <v>31</v>
      </c>
      <c r="F53" s="128">
        <v>0</v>
      </c>
      <c r="G53" s="375">
        <v>21</v>
      </c>
      <c r="H53" s="375">
        <v>0</v>
      </c>
      <c r="I53" s="49">
        <f t="shared" si="3"/>
        <v>53012220.89462024</v>
      </c>
      <c r="J53" s="32">
        <f t="shared" si="0"/>
        <v>-114740.94438476115</v>
      </c>
      <c r="K53" s="41">
        <f t="shared" si="1"/>
        <v>-2.1597497845344529E-3</v>
      </c>
      <c r="L53" s="12">
        <f t="shared" si="4"/>
        <v>2.1597497845344529E-3</v>
      </c>
      <c r="M53" s="389">
        <f t="shared" si="5"/>
        <v>13165484318.306852</v>
      </c>
      <c r="N53" s="389">
        <f t="shared" si="7"/>
        <v>-421766.94661674649</v>
      </c>
      <c r="O53" s="389">
        <f t="shared" si="8"/>
        <v>177887357258.41348</v>
      </c>
      <c r="P53"/>
      <c r="Q53"/>
    </row>
    <row r="54" spans="1:17">
      <c r="A54" s="48">
        <v>43220</v>
      </c>
      <c r="B54" s="49">
        <f>Inputs!H75</f>
        <v>50172061.892973997</v>
      </c>
      <c r="C54" s="372">
        <f t="shared" ref="C54:D54" si="55">C126</f>
        <v>351.6</v>
      </c>
      <c r="D54" s="372">
        <f t="shared" si="55"/>
        <v>0.3</v>
      </c>
      <c r="E54" s="49">
        <v>30</v>
      </c>
      <c r="F54" s="128">
        <v>1</v>
      </c>
      <c r="G54" s="375">
        <v>21</v>
      </c>
      <c r="H54" s="375">
        <v>0</v>
      </c>
      <c r="I54" s="49">
        <f t="shared" si="3"/>
        <v>49778517.999743655</v>
      </c>
      <c r="J54" s="32">
        <f t="shared" si="0"/>
        <v>-393543.89323034137</v>
      </c>
      <c r="K54" s="41">
        <f t="shared" si="1"/>
        <v>-7.8438851899258408E-3</v>
      </c>
      <c r="L54" s="12">
        <f t="shared" si="4"/>
        <v>7.8438851899258408E-3</v>
      </c>
      <c r="M54" s="389">
        <f t="shared" si="5"/>
        <v>154876795898.89432</v>
      </c>
      <c r="N54" s="389">
        <f t="shared" si="7"/>
        <v>-278802.94884558022</v>
      </c>
      <c r="O54" s="389">
        <f t="shared" si="8"/>
        <v>77731084284.991226</v>
      </c>
      <c r="P54"/>
      <c r="Q54"/>
    </row>
    <row r="55" spans="1:17">
      <c r="A55" s="48">
        <v>43251</v>
      </c>
      <c r="B55" s="49">
        <f>Inputs!H76</f>
        <v>50712909.037905999</v>
      </c>
      <c r="C55" s="372">
        <f t="shared" ref="C55:D55" si="56">C127</f>
        <v>155.1</v>
      </c>
      <c r="D55" s="372">
        <f t="shared" si="56"/>
        <v>19.7</v>
      </c>
      <c r="E55" s="49">
        <v>31</v>
      </c>
      <c r="F55" s="128">
        <v>1</v>
      </c>
      <c r="G55" s="375">
        <v>22</v>
      </c>
      <c r="H55" s="375">
        <v>0</v>
      </c>
      <c r="I55" s="49">
        <f t="shared" si="3"/>
        <v>50878119.554447323</v>
      </c>
      <c r="J55" s="32">
        <f t="shared" si="0"/>
        <v>165210.51654132456</v>
      </c>
      <c r="K55" s="41">
        <f t="shared" si="1"/>
        <v>3.2577605914469606E-3</v>
      </c>
      <c r="L55" s="12">
        <f t="shared" si="4"/>
        <v>3.2577605914469606E-3</v>
      </c>
      <c r="M55" s="389">
        <f t="shared" si="5"/>
        <v>27294514775.851276</v>
      </c>
      <c r="N55" s="389">
        <f t="shared" si="7"/>
        <v>558754.40977166593</v>
      </c>
      <c r="O55" s="389">
        <f t="shared" si="8"/>
        <v>312206490439.28278</v>
      </c>
      <c r="P55"/>
      <c r="Q55"/>
    </row>
    <row r="56" spans="1:17">
      <c r="A56" s="48">
        <v>43281</v>
      </c>
      <c r="B56" s="49">
        <f>Inputs!H77</f>
        <v>51681944.995175004</v>
      </c>
      <c r="C56" s="372">
        <f t="shared" ref="C56:D56" si="57">C128</f>
        <v>33.299999999999997</v>
      </c>
      <c r="D56" s="372">
        <f t="shared" si="57"/>
        <v>50.5</v>
      </c>
      <c r="E56" s="49">
        <v>30</v>
      </c>
      <c r="F56" s="128">
        <v>0</v>
      </c>
      <c r="G56" s="375">
        <v>21</v>
      </c>
      <c r="H56" s="375">
        <v>0</v>
      </c>
      <c r="I56" s="49">
        <f t="shared" si="3"/>
        <v>51126988.767651886</v>
      </c>
      <c r="J56" s="32">
        <f t="shared" si="0"/>
        <v>-554956.22752311826</v>
      </c>
      <c r="K56" s="41">
        <f t="shared" si="1"/>
        <v>-1.0737912970863009E-2</v>
      </c>
      <c r="L56" s="12">
        <f t="shared" si="4"/>
        <v>1.0737912970863009E-2</v>
      </c>
      <c r="M56" s="389">
        <f t="shared" si="5"/>
        <v>307976414466.69098</v>
      </c>
      <c r="N56" s="389">
        <f t="shared" si="7"/>
        <v>-720166.74406444281</v>
      </c>
      <c r="O56" s="389">
        <f t="shared" si="8"/>
        <v>518640139256.38068</v>
      </c>
      <c r="P56"/>
      <c r="Q56"/>
    </row>
    <row r="57" spans="1:17">
      <c r="A57" s="48">
        <v>43312</v>
      </c>
      <c r="B57" s="49">
        <f>Inputs!H78</f>
        <v>55291319.620642997</v>
      </c>
      <c r="C57" s="372">
        <f t="shared" ref="C57:D57" si="58">C129</f>
        <v>5.9</v>
      </c>
      <c r="D57" s="372">
        <f t="shared" si="58"/>
        <v>92.1</v>
      </c>
      <c r="E57" s="49">
        <v>31</v>
      </c>
      <c r="F57" s="128">
        <v>0</v>
      </c>
      <c r="G57" s="375">
        <v>21</v>
      </c>
      <c r="H57" s="375">
        <v>0</v>
      </c>
      <c r="I57" s="49">
        <f t="shared" si="3"/>
        <v>55132795.97512655</v>
      </c>
      <c r="J57" s="32">
        <f t="shared" si="0"/>
        <v>-158523.64551644772</v>
      </c>
      <c r="K57" s="41">
        <f t="shared" si="1"/>
        <v>-2.8670620741933417E-3</v>
      </c>
      <c r="L57" s="12">
        <f t="shared" si="4"/>
        <v>2.8670620741933417E-3</v>
      </c>
      <c r="M57" s="389">
        <f t="shared" si="5"/>
        <v>25129746187.824375</v>
      </c>
      <c r="N57" s="389">
        <f t="shared" si="7"/>
        <v>396432.58200667053</v>
      </c>
      <c r="O57" s="389">
        <f t="shared" si="8"/>
        <v>157158792076.47556</v>
      </c>
      <c r="P57"/>
      <c r="Q57"/>
    </row>
    <row r="58" spans="1:17">
      <c r="A58" s="48">
        <v>43343</v>
      </c>
      <c r="B58" s="49">
        <f>Inputs!H79</f>
        <v>57810413.387603</v>
      </c>
      <c r="C58" s="372">
        <f t="shared" ref="C58:D58" si="59">C130</f>
        <v>11</v>
      </c>
      <c r="D58" s="372">
        <f t="shared" si="59"/>
        <v>76.5</v>
      </c>
      <c r="E58" s="49">
        <v>31</v>
      </c>
      <c r="F58" s="128">
        <v>0</v>
      </c>
      <c r="G58" s="375">
        <v>22</v>
      </c>
      <c r="H58" s="375">
        <v>0</v>
      </c>
      <c r="I58" s="49">
        <f t="shared" si="3"/>
        <v>54586288.466804318</v>
      </c>
      <c r="J58" s="32">
        <f t="shared" si="0"/>
        <v>-3224124.9207986817</v>
      </c>
      <c r="K58" s="41">
        <f t="shared" si="1"/>
        <v>-5.5770660195453133E-2</v>
      </c>
      <c r="L58" s="12">
        <f t="shared" si="4"/>
        <v>5.5770660195453133E-2</v>
      </c>
      <c r="M58" s="389">
        <f t="shared" si="5"/>
        <v>10394981504915.105</v>
      </c>
      <c r="N58" s="389">
        <f t="shared" si="7"/>
        <v>-3065601.275282234</v>
      </c>
      <c r="O58" s="389">
        <f t="shared" si="8"/>
        <v>9397911179012.0586</v>
      </c>
      <c r="P58"/>
      <c r="Q58"/>
    </row>
    <row r="59" spans="1:17">
      <c r="A59" s="48">
        <v>43373</v>
      </c>
      <c r="B59" s="49">
        <f>Inputs!H80</f>
        <v>52112269.922105022</v>
      </c>
      <c r="C59" s="372">
        <f t="shared" ref="C59:D59" si="60">C131</f>
        <v>63.6</v>
      </c>
      <c r="D59" s="372">
        <f t="shared" si="60"/>
        <v>31.9</v>
      </c>
      <c r="E59" s="49">
        <v>30</v>
      </c>
      <c r="F59" s="128">
        <v>1</v>
      </c>
      <c r="G59" s="375">
        <v>19</v>
      </c>
      <c r="H59" s="375">
        <v>0</v>
      </c>
      <c r="I59" s="49">
        <f t="shared" si="3"/>
        <v>48042096.496243373</v>
      </c>
      <c r="J59" s="32">
        <f t="shared" si="0"/>
        <v>-4070173.4258616492</v>
      </c>
      <c r="K59" s="41">
        <f t="shared" si="1"/>
        <v>-7.8103936595844969E-2</v>
      </c>
      <c r="L59" s="12">
        <f t="shared" si="4"/>
        <v>7.8103936595844969E-2</v>
      </c>
      <c r="M59" s="389">
        <f t="shared" si="5"/>
        <v>16566311716590.354</v>
      </c>
      <c r="N59" s="389">
        <f t="shared" si="7"/>
        <v>-846048.50506296754</v>
      </c>
      <c r="O59" s="389">
        <f t="shared" si="8"/>
        <v>715798072919.28223</v>
      </c>
      <c r="P59"/>
      <c r="Q59"/>
    </row>
    <row r="60" spans="1:17">
      <c r="A60" s="48">
        <v>43404</v>
      </c>
      <c r="B60" s="49">
        <f>Inputs!H81</f>
        <v>52312105.155653022</v>
      </c>
      <c r="C60" s="372">
        <f t="shared" ref="C60:D60" si="61">C132</f>
        <v>239.1</v>
      </c>
      <c r="D60" s="372">
        <f t="shared" si="61"/>
        <v>4</v>
      </c>
      <c r="E60" s="49">
        <v>31</v>
      </c>
      <c r="F60" s="128">
        <v>1</v>
      </c>
      <c r="G60" s="375">
        <v>22</v>
      </c>
      <c r="H60" s="375">
        <v>0</v>
      </c>
      <c r="I60" s="49">
        <f t="shared" si="3"/>
        <v>50402350.576399662</v>
      </c>
      <c r="J60" s="32">
        <f t="shared" si="0"/>
        <v>-1909754.5792533606</v>
      </c>
      <c r="K60" s="41">
        <f t="shared" si="1"/>
        <v>-3.65069341707994E-2</v>
      </c>
      <c r="L60" s="12">
        <f t="shared" si="4"/>
        <v>3.65069341707994E-2</v>
      </c>
      <c r="M60" s="389">
        <f t="shared" si="5"/>
        <v>3647162552979.1807</v>
      </c>
      <c r="N60" s="389">
        <f t="shared" si="7"/>
        <v>2160418.8466082886</v>
      </c>
      <c r="O60" s="389">
        <f t="shared" si="8"/>
        <v>4667409592780.2881</v>
      </c>
      <c r="P60"/>
      <c r="Q60"/>
    </row>
    <row r="61" spans="1:17">
      <c r="A61" s="48">
        <v>43434</v>
      </c>
      <c r="B61" s="49">
        <f>Inputs!H82</f>
        <v>52457314.73699712</v>
      </c>
      <c r="C61" s="372">
        <f t="shared" ref="C61:D61" si="62">C133</f>
        <v>440.6</v>
      </c>
      <c r="D61" s="372">
        <f t="shared" si="62"/>
        <v>0</v>
      </c>
      <c r="E61" s="49">
        <v>30</v>
      </c>
      <c r="F61" s="128">
        <v>0</v>
      </c>
      <c r="G61" s="375">
        <v>22</v>
      </c>
      <c r="H61" s="375">
        <v>0</v>
      </c>
      <c r="I61" s="49">
        <f t="shared" si="3"/>
        <v>51744028.7824241</v>
      </c>
      <c r="J61" s="32">
        <f t="shared" si="0"/>
        <v>-713285.95457302034</v>
      </c>
      <c r="K61" s="41">
        <f t="shared" si="1"/>
        <v>-1.3597454580913836E-2</v>
      </c>
      <c r="L61" s="12">
        <f t="shared" si="4"/>
        <v>1.3597454580913836E-2</v>
      </c>
      <c r="M61" s="389">
        <f t="shared" si="5"/>
        <v>508776852991.14484</v>
      </c>
      <c r="N61" s="389">
        <f t="shared" si="7"/>
        <v>1196468.6246803403</v>
      </c>
      <c r="O61" s="389">
        <f t="shared" si="8"/>
        <v>1431537169844.4651</v>
      </c>
      <c r="P61"/>
      <c r="Q61"/>
    </row>
    <row r="62" spans="1:17">
      <c r="A62" s="48">
        <v>43465</v>
      </c>
      <c r="B62" s="49">
        <f>Inputs!H83</f>
        <v>50648563.831002839</v>
      </c>
      <c r="C62" s="372">
        <f t="shared" ref="C62:D62" si="63">C134</f>
        <v>574.20000000000005</v>
      </c>
      <c r="D62" s="372">
        <f t="shared" si="63"/>
        <v>0</v>
      </c>
      <c r="E62" s="49">
        <v>31</v>
      </c>
      <c r="F62" s="128">
        <v>0</v>
      </c>
      <c r="G62" s="375">
        <v>19</v>
      </c>
      <c r="H62" s="375">
        <v>0</v>
      </c>
      <c r="I62" s="49">
        <f t="shared" si="3"/>
        <v>51652390.786943108</v>
      </c>
      <c r="J62" s="32">
        <f t="shared" si="0"/>
        <v>1003826.9559402689</v>
      </c>
      <c r="K62" s="41">
        <f t="shared" si="1"/>
        <v>1.9819455479324163E-2</v>
      </c>
      <c r="L62" s="12">
        <f t="shared" si="4"/>
        <v>1.9819455479324163E-2</v>
      </c>
      <c r="M62" s="389">
        <f t="shared" si="5"/>
        <v>1007668557472.3066</v>
      </c>
      <c r="N62" s="389">
        <f t="shared" si="7"/>
        <v>1717112.9105132893</v>
      </c>
      <c r="O62" s="389">
        <f t="shared" si="8"/>
        <v>2948476747451.4194</v>
      </c>
      <c r="P62"/>
      <c r="Q62"/>
    </row>
    <row r="63" spans="1:17">
      <c r="A63" s="48">
        <v>43496</v>
      </c>
      <c r="B63" s="49">
        <f>Inputs!H84</f>
        <v>55386208.535112001</v>
      </c>
      <c r="C63" s="372">
        <f t="shared" ref="C63:D63" si="64">C135</f>
        <v>722</v>
      </c>
      <c r="D63" s="372">
        <f t="shared" si="64"/>
        <v>0</v>
      </c>
      <c r="E63" s="49">
        <v>31</v>
      </c>
      <c r="F63" s="128">
        <v>0</v>
      </c>
      <c r="G63" s="375">
        <v>22</v>
      </c>
      <c r="H63" s="375">
        <v>0</v>
      </c>
      <c r="I63" s="49">
        <f t="shared" si="3"/>
        <v>55378042.606621891</v>
      </c>
      <c r="J63" s="32">
        <f t="shared" si="0"/>
        <v>-8165.9284901097417</v>
      </c>
      <c r="K63" s="41">
        <f t="shared" si="1"/>
        <v>-1.4743613448342405E-4</v>
      </c>
      <c r="L63" s="12">
        <f t="shared" si="4"/>
        <v>1.4743613448342405E-4</v>
      </c>
      <c r="M63" s="389">
        <f t="shared" si="5"/>
        <v>66682388.105585963</v>
      </c>
      <c r="N63" s="389">
        <f t="shared" si="7"/>
        <v>-1011992.8844303787</v>
      </c>
      <c r="O63" s="389">
        <f t="shared" si="8"/>
        <v>1024129598137.7178</v>
      </c>
      <c r="P63"/>
      <c r="Q63"/>
    </row>
    <row r="64" spans="1:17">
      <c r="A64" s="48">
        <v>43524</v>
      </c>
      <c r="B64" s="49">
        <f>Inputs!H85</f>
        <v>50648513.304649003</v>
      </c>
      <c r="C64" s="372">
        <f t="shared" ref="C64:D64" si="65">C136</f>
        <v>653.70000000000005</v>
      </c>
      <c r="D64" s="372">
        <f t="shared" si="65"/>
        <v>0</v>
      </c>
      <c r="E64" s="49">
        <v>28</v>
      </c>
      <c r="F64" s="128">
        <v>0</v>
      </c>
      <c r="G64" s="375">
        <v>19</v>
      </c>
      <c r="H64" s="375">
        <v>0</v>
      </c>
      <c r="I64" s="49">
        <f t="shared" si="3"/>
        <v>50272036.750272989</v>
      </c>
      <c r="J64" s="32">
        <f t="shared" si="0"/>
        <v>-376476.55437601358</v>
      </c>
      <c r="K64" s="41">
        <f t="shared" si="1"/>
        <v>-7.4331215234595439E-3</v>
      </c>
      <c r="L64" s="12">
        <f t="shared" si="4"/>
        <v>7.4331215234595439E-3</v>
      </c>
      <c r="M64" s="389">
        <f t="shared" si="5"/>
        <v>141734595994.83551</v>
      </c>
      <c r="N64" s="389">
        <f t="shared" si="7"/>
        <v>-368310.62588590384</v>
      </c>
      <c r="O64" s="389">
        <f t="shared" si="8"/>
        <v>135652717140.46622</v>
      </c>
      <c r="P64"/>
      <c r="Q64"/>
    </row>
    <row r="65" spans="1:17">
      <c r="A65" s="48">
        <v>43555</v>
      </c>
      <c r="B65" s="49">
        <f>Inputs!H86</f>
        <v>53877739.048091002</v>
      </c>
      <c r="C65" s="372">
        <f t="shared" ref="C65:D65" si="66">C137</f>
        <v>563.70000000000005</v>
      </c>
      <c r="D65" s="372">
        <f t="shared" si="66"/>
        <v>0</v>
      </c>
      <c r="E65" s="49">
        <v>31</v>
      </c>
      <c r="F65" s="128">
        <v>0</v>
      </c>
      <c r="G65" s="375">
        <v>21</v>
      </c>
      <c r="H65" s="375">
        <v>0</v>
      </c>
      <c r="I65" s="49">
        <f t="shared" si="3"/>
        <v>53012220.89462024</v>
      </c>
      <c r="J65" s="32">
        <f t="shared" si="0"/>
        <v>-865518.15347076207</v>
      </c>
      <c r="K65" s="41">
        <f t="shared" si="1"/>
        <v>-1.6064485421301827E-2</v>
      </c>
      <c r="L65" s="12">
        <f t="shared" si="4"/>
        <v>1.6064485421301827E-2</v>
      </c>
      <c r="M65" s="389">
        <f t="shared" si="5"/>
        <v>749121673987.43762</v>
      </c>
      <c r="N65" s="389">
        <f t="shared" si="7"/>
        <v>-489041.5990947485</v>
      </c>
      <c r="O65" s="389">
        <f t="shared" si="8"/>
        <v>239161685645.14871</v>
      </c>
    </row>
    <row r="66" spans="1:17">
      <c r="A66" s="48">
        <v>43585</v>
      </c>
      <c r="B66" s="49">
        <f>Inputs!H87</f>
        <v>48736107.440158002</v>
      </c>
      <c r="C66" s="372">
        <f t="shared" ref="C66:D66" si="67">C138</f>
        <v>351.6</v>
      </c>
      <c r="D66" s="372">
        <f t="shared" si="67"/>
        <v>0.3</v>
      </c>
      <c r="E66" s="49">
        <v>30</v>
      </c>
      <c r="F66" s="128">
        <v>1</v>
      </c>
      <c r="G66" s="375">
        <v>21</v>
      </c>
      <c r="H66" s="375">
        <v>0</v>
      </c>
      <c r="I66" s="49">
        <f t="shared" si="3"/>
        <v>49778517.999743655</v>
      </c>
      <c r="J66" s="32">
        <f t="shared" si="0"/>
        <v>1042410.5595856532</v>
      </c>
      <c r="K66" s="41">
        <f t="shared" si="1"/>
        <v>2.1388876016936852E-2</v>
      </c>
      <c r="L66" s="12">
        <f t="shared" si="4"/>
        <v>2.1388876016936852E-2</v>
      </c>
      <c r="M66" s="389">
        <f t="shared" si="5"/>
        <v>1086619774735.6747</v>
      </c>
      <c r="N66" s="389">
        <f t="shared" si="7"/>
        <v>1907928.7130564153</v>
      </c>
      <c r="O66" s="389">
        <f t="shared" si="8"/>
        <v>3640191974105.1094</v>
      </c>
    </row>
    <row r="67" spans="1:17">
      <c r="A67" s="48">
        <v>43616</v>
      </c>
      <c r="B67" s="49">
        <f>Inputs!H88</f>
        <v>50136269.283625998</v>
      </c>
      <c r="C67" s="372">
        <f t="shared" ref="C67:D67" si="68">C139</f>
        <v>155.1</v>
      </c>
      <c r="D67" s="372">
        <f t="shared" si="68"/>
        <v>19.7</v>
      </c>
      <c r="E67" s="49">
        <v>31</v>
      </c>
      <c r="F67" s="128">
        <v>1</v>
      </c>
      <c r="G67" s="375">
        <v>22</v>
      </c>
      <c r="H67" s="375">
        <v>0</v>
      </c>
      <c r="I67" s="49">
        <f t="shared" si="3"/>
        <v>50878119.554447323</v>
      </c>
      <c r="J67" s="32">
        <f t="shared" ref="J67:J122" si="69">I67-B67</f>
        <v>741850.27082132548</v>
      </c>
      <c r="K67" s="41">
        <f t="shared" ref="K67:K122" si="70">J67/B67</f>
        <v>1.4796678760132763E-2</v>
      </c>
      <c r="L67" s="12">
        <f t="shared" si="4"/>
        <v>1.4796678760132763E-2</v>
      </c>
      <c r="M67" s="389">
        <f t="shared" si="5"/>
        <v>550341824317.67395</v>
      </c>
      <c r="N67" s="389">
        <f t="shared" si="7"/>
        <v>-300560.28876432776</v>
      </c>
      <c r="O67" s="389">
        <f t="shared" si="8"/>
        <v>90336487182.096085</v>
      </c>
    </row>
    <row r="68" spans="1:17">
      <c r="A68" s="48">
        <v>43646</v>
      </c>
      <c r="B68" s="49">
        <f>Inputs!H89</f>
        <v>49951964.143897004</v>
      </c>
      <c r="C68" s="372">
        <f t="shared" ref="C68:D68" si="71">C140</f>
        <v>33.299999999999997</v>
      </c>
      <c r="D68" s="372">
        <f t="shared" si="71"/>
        <v>50.5</v>
      </c>
      <c r="E68" s="49">
        <v>30</v>
      </c>
      <c r="F68" s="128">
        <v>0</v>
      </c>
      <c r="G68" s="375">
        <v>20</v>
      </c>
      <c r="H68" s="375">
        <v>0</v>
      </c>
      <c r="I68" s="49">
        <f t="shared" ref="I68:I131" si="72">$S$18+$S$19*C68+$S$20*D68+$S$21*E68+$S$22*F68+$S$23*G68+H68*$S$24</f>
        <v>50392955.64621713</v>
      </c>
      <c r="J68" s="32">
        <f t="shared" si="69"/>
        <v>440991.5023201257</v>
      </c>
      <c r="K68" s="41">
        <f t="shared" si="70"/>
        <v>8.8283115564736971E-3</v>
      </c>
      <c r="L68" s="12">
        <f t="shared" ref="L68:L122" si="73">ABS(K68)</f>
        <v>8.8283115564736971E-3</v>
      </c>
      <c r="M68" s="389">
        <f t="shared" ref="M68:M122" si="74">J68*J68</f>
        <v>194473505118.56143</v>
      </c>
      <c r="N68" s="389">
        <f t="shared" si="7"/>
        <v>-300858.76850119978</v>
      </c>
      <c r="O68" s="389">
        <f t="shared" si="8"/>
        <v>90515998584.058517</v>
      </c>
    </row>
    <row r="69" spans="1:17">
      <c r="A69" s="48">
        <v>43677</v>
      </c>
      <c r="B69" s="49">
        <f>Inputs!H90</f>
        <v>57269021.115222</v>
      </c>
      <c r="C69" s="372">
        <f t="shared" ref="C69:D69" si="75">C141</f>
        <v>5.9</v>
      </c>
      <c r="D69" s="372">
        <f t="shared" si="75"/>
        <v>92.1</v>
      </c>
      <c r="E69" s="49">
        <v>31</v>
      </c>
      <c r="F69" s="128">
        <v>0</v>
      </c>
      <c r="G69" s="375">
        <v>22</v>
      </c>
      <c r="H69" s="375">
        <v>0</v>
      </c>
      <c r="I69" s="49">
        <f t="shared" si="72"/>
        <v>55866829.096561298</v>
      </c>
      <c r="J69" s="32">
        <f t="shared" si="69"/>
        <v>-1402192.0186607018</v>
      </c>
      <c r="K69" s="41">
        <f t="shared" si="70"/>
        <v>-2.4484302182144365E-2</v>
      </c>
      <c r="L69" s="12">
        <f t="shared" si="73"/>
        <v>2.4484302182144365E-2</v>
      </c>
      <c r="M69" s="389">
        <f t="shared" si="74"/>
        <v>1966142457195.7739</v>
      </c>
      <c r="N69" s="389">
        <f t="shared" ref="N69:N122" si="76">J69-J68</f>
        <v>-1843183.5209808275</v>
      </c>
      <c r="O69" s="389">
        <f t="shared" ref="O69:O122" si="77">N69*N69</f>
        <v>3397325492015.2808</v>
      </c>
    </row>
    <row r="70" spans="1:17">
      <c r="A70" s="48">
        <v>43708</v>
      </c>
      <c r="B70" s="49">
        <f>Inputs!H91</f>
        <v>55376196.476689003</v>
      </c>
      <c r="C70" s="372">
        <f t="shared" ref="C70:D70" si="78">C142</f>
        <v>11</v>
      </c>
      <c r="D70" s="372">
        <f t="shared" si="78"/>
        <v>76.5</v>
      </c>
      <c r="E70" s="49">
        <v>31</v>
      </c>
      <c r="F70" s="128">
        <v>0</v>
      </c>
      <c r="G70" s="375">
        <v>22</v>
      </c>
      <c r="H70" s="375">
        <v>0</v>
      </c>
      <c r="I70" s="49">
        <f t="shared" si="72"/>
        <v>54586288.466804318</v>
      </c>
      <c r="J70" s="32">
        <f t="shared" si="69"/>
        <v>-789908.00988468528</v>
      </c>
      <c r="K70" s="41">
        <f t="shared" si="70"/>
        <v>-1.4264396259450621E-2</v>
      </c>
      <c r="L70" s="12">
        <f t="shared" si="73"/>
        <v>1.4264396259450621E-2</v>
      </c>
      <c r="M70" s="389">
        <f t="shared" si="74"/>
        <v>623954664079.98401</v>
      </c>
      <c r="N70" s="389">
        <f t="shared" si="76"/>
        <v>612284.00877601653</v>
      </c>
      <c r="O70" s="389">
        <f t="shared" si="77"/>
        <v>374891707402.8291</v>
      </c>
    </row>
    <row r="71" spans="1:17">
      <c r="A71" s="48">
        <v>43738</v>
      </c>
      <c r="B71" s="49">
        <f>Inputs!H92</f>
        <v>50358867.720807001</v>
      </c>
      <c r="C71" s="372">
        <f t="shared" ref="C71:D71" si="79">C143</f>
        <v>63.6</v>
      </c>
      <c r="D71" s="372">
        <f t="shared" si="79"/>
        <v>31.9</v>
      </c>
      <c r="E71" s="49">
        <v>30</v>
      </c>
      <c r="F71" s="128">
        <v>1</v>
      </c>
      <c r="G71" s="375">
        <v>20</v>
      </c>
      <c r="H71" s="375">
        <v>0</v>
      </c>
      <c r="I71" s="49">
        <f t="shared" si="72"/>
        <v>48776129.617678128</v>
      </c>
      <c r="J71" s="32">
        <f t="shared" si="69"/>
        <v>-1582738.1031288728</v>
      </c>
      <c r="K71" s="41">
        <f t="shared" si="70"/>
        <v>-3.1429183672351028E-2</v>
      </c>
      <c r="L71" s="12">
        <f t="shared" si="73"/>
        <v>3.1429183672351028E-2</v>
      </c>
      <c r="M71" s="389">
        <f t="shared" si="74"/>
        <v>2505059903095.9824</v>
      </c>
      <c r="N71" s="389">
        <f t="shared" si="76"/>
        <v>-792830.09324418753</v>
      </c>
      <c r="O71" s="389">
        <f t="shared" si="77"/>
        <v>628579556753.58716</v>
      </c>
    </row>
    <row r="72" spans="1:17">
      <c r="A72" s="48">
        <v>43769</v>
      </c>
      <c r="B72" s="49">
        <f>Inputs!H93</f>
        <v>51254689.252443999</v>
      </c>
      <c r="C72" s="372">
        <f t="shared" ref="C72:D72" si="80">C144</f>
        <v>239.1</v>
      </c>
      <c r="D72" s="372">
        <f t="shared" si="80"/>
        <v>4</v>
      </c>
      <c r="E72" s="49">
        <v>31</v>
      </c>
      <c r="F72" s="128">
        <v>1</v>
      </c>
      <c r="G72" s="375">
        <v>22</v>
      </c>
      <c r="H72" s="375">
        <v>0</v>
      </c>
      <c r="I72" s="49">
        <f t="shared" si="72"/>
        <v>50402350.576399662</v>
      </c>
      <c r="J72" s="32">
        <f t="shared" si="69"/>
        <v>-852338.67604433745</v>
      </c>
      <c r="K72" s="41">
        <f t="shared" si="70"/>
        <v>-1.6629476999583895E-2</v>
      </c>
      <c r="L72" s="12">
        <f t="shared" si="73"/>
        <v>1.6629476999583895E-2</v>
      </c>
      <c r="M72" s="389">
        <f t="shared" si="74"/>
        <v>726481218681.01404</v>
      </c>
      <c r="N72" s="389">
        <f t="shared" si="76"/>
        <v>730399.42708453536</v>
      </c>
      <c r="O72" s="389">
        <f t="shared" si="77"/>
        <v>533483323085.41748</v>
      </c>
    </row>
    <row r="73" spans="1:17">
      <c r="A73" s="48">
        <v>43799</v>
      </c>
      <c r="B73" s="49">
        <f>Inputs!H94</f>
        <v>52414869.423509002</v>
      </c>
      <c r="C73" s="372">
        <f t="shared" ref="C73:D73" si="81">C145</f>
        <v>440.6</v>
      </c>
      <c r="D73" s="372">
        <f t="shared" si="81"/>
        <v>0</v>
      </c>
      <c r="E73" s="49">
        <v>30</v>
      </c>
      <c r="F73" s="128">
        <v>0</v>
      </c>
      <c r="G73" s="375">
        <v>21</v>
      </c>
      <c r="H73" s="375">
        <v>0</v>
      </c>
      <c r="I73" s="49">
        <f t="shared" si="72"/>
        <v>51009995.660989344</v>
      </c>
      <c r="J73" s="32">
        <f t="shared" si="69"/>
        <v>-1404873.7625196576</v>
      </c>
      <c r="K73" s="41">
        <f t="shared" si="70"/>
        <v>-2.6802962174118223E-2</v>
      </c>
      <c r="L73" s="12">
        <f t="shared" si="73"/>
        <v>2.6802962174118223E-2</v>
      </c>
      <c r="M73" s="389">
        <f t="shared" si="74"/>
        <v>1973670288616.1394</v>
      </c>
      <c r="N73" s="389">
        <f t="shared" si="76"/>
        <v>-552535.08647532016</v>
      </c>
      <c r="O73" s="389">
        <f t="shared" si="77"/>
        <v>305295021786.28955</v>
      </c>
    </row>
    <row r="74" spans="1:17">
      <c r="A74" s="48">
        <v>43830</v>
      </c>
      <c r="B74" s="49">
        <f>Inputs!H95</f>
        <v>51301135.937675007</v>
      </c>
      <c r="C74" s="372">
        <f t="shared" ref="C74:D74" si="82">C146</f>
        <v>574.20000000000005</v>
      </c>
      <c r="D74" s="372">
        <f t="shared" si="82"/>
        <v>0</v>
      </c>
      <c r="E74" s="49">
        <v>31</v>
      </c>
      <c r="F74" s="128">
        <v>0</v>
      </c>
      <c r="G74" s="375">
        <v>20</v>
      </c>
      <c r="H74" s="375">
        <v>0</v>
      </c>
      <c r="I74" s="49">
        <f t="shared" si="72"/>
        <v>52386423.908377856</v>
      </c>
      <c r="J74" s="32">
        <f t="shared" si="69"/>
        <v>1085287.9707028493</v>
      </c>
      <c r="K74" s="41">
        <f t="shared" si="70"/>
        <v>2.1155242488613696E-2</v>
      </c>
      <c r="L74" s="12">
        <f t="shared" si="73"/>
        <v>2.1155242488613696E-2</v>
      </c>
      <c r="M74" s="389">
        <f t="shared" si="74"/>
        <v>1177849979352.3088</v>
      </c>
      <c r="N74" s="389">
        <f t="shared" si="76"/>
        <v>2490161.7332225069</v>
      </c>
      <c r="O74" s="389">
        <f t="shared" si="77"/>
        <v>6200905457605.7197</v>
      </c>
    </row>
    <row r="75" spans="1:17">
      <c r="A75" s="48">
        <v>43861</v>
      </c>
      <c r="B75" s="49">
        <f>Inputs!H96</f>
        <v>55319780.921212003</v>
      </c>
      <c r="C75" s="372">
        <f>C123</f>
        <v>722</v>
      </c>
      <c r="D75" s="372">
        <f>D123</f>
        <v>0</v>
      </c>
      <c r="E75" s="49">
        <v>31</v>
      </c>
      <c r="F75" s="128">
        <v>0</v>
      </c>
      <c r="G75" s="375">
        <v>22</v>
      </c>
      <c r="H75" s="375">
        <v>0</v>
      </c>
      <c r="I75" s="49">
        <f t="shared" si="72"/>
        <v>55378042.606621891</v>
      </c>
      <c r="J75" s="32">
        <f t="shared" si="69"/>
        <v>58261.685409888625</v>
      </c>
      <c r="K75" s="41">
        <f t="shared" si="70"/>
        <v>1.0531799735950973E-3</v>
      </c>
      <c r="L75" s="12">
        <f t="shared" si="73"/>
        <v>1.0531799735950973E-3</v>
      </c>
      <c r="M75" s="389">
        <f t="shared" si="74"/>
        <v>3394423986.8008289</v>
      </c>
      <c r="N75" s="389">
        <f t="shared" si="76"/>
        <v>-1027026.2852929607</v>
      </c>
      <c r="O75" s="389">
        <f t="shared" si="77"/>
        <v>1054782990682.658</v>
      </c>
      <c r="P75" s="42"/>
      <c r="Q75" s="42"/>
    </row>
    <row r="76" spans="1:17">
      <c r="A76" s="48">
        <v>43890</v>
      </c>
      <c r="B76" s="49">
        <f>Inputs!H97</f>
        <v>51578395.968437999</v>
      </c>
      <c r="C76" s="372">
        <f t="shared" ref="C76:D76" si="83">C124</f>
        <v>653.70000000000005</v>
      </c>
      <c r="D76" s="372">
        <f t="shared" si="83"/>
        <v>0</v>
      </c>
      <c r="E76" s="49">
        <v>29</v>
      </c>
      <c r="F76" s="128">
        <v>0</v>
      </c>
      <c r="G76" s="375">
        <v>19</v>
      </c>
      <c r="H76" s="375">
        <v>0</v>
      </c>
      <c r="I76" s="49">
        <f t="shared" si="72"/>
        <v>51005322.151315197</v>
      </c>
      <c r="J76" s="32">
        <f t="shared" si="69"/>
        <v>-573073.81712280214</v>
      </c>
      <c r="K76" s="41">
        <f t="shared" si="70"/>
        <v>-1.111073360004214E-2</v>
      </c>
      <c r="L76" s="12">
        <f t="shared" si="73"/>
        <v>1.111073360004214E-2</v>
      </c>
      <c r="M76" s="389">
        <f t="shared" si="74"/>
        <v>328413599871.69885</v>
      </c>
      <c r="N76" s="389">
        <f t="shared" si="76"/>
        <v>-631335.50253269076</v>
      </c>
      <c r="O76" s="389">
        <f t="shared" si="77"/>
        <v>398584516758.2052</v>
      </c>
    </row>
    <row r="77" spans="1:17">
      <c r="A77" s="48">
        <v>43921</v>
      </c>
      <c r="B77" s="49">
        <f>Inputs!H98</f>
        <v>49542934.866714999</v>
      </c>
      <c r="C77" s="372">
        <f t="shared" ref="C77:D77" si="84">C125</f>
        <v>563.70000000000005</v>
      </c>
      <c r="D77" s="372">
        <f t="shared" si="84"/>
        <v>0</v>
      </c>
      <c r="E77" s="49">
        <v>31</v>
      </c>
      <c r="F77" s="128">
        <v>0</v>
      </c>
      <c r="G77" s="375">
        <v>22</v>
      </c>
      <c r="H77" s="375">
        <v>1</v>
      </c>
      <c r="I77" s="49">
        <f t="shared" si="72"/>
        <v>45449481.556932807</v>
      </c>
      <c r="J77" s="32">
        <f t="shared" si="69"/>
        <v>-4093453.3097821921</v>
      </c>
      <c r="K77" s="41">
        <f t="shared" si="70"/>
        <v>-8.2624360482373121E-2</v>
      </c>
      <c r="L77" s="12">
        <f t="shared" si="73"/>
        <v>8.2624360482373121E-2</v>
      </c>
      <c r="M77" s="389">
        <f t="shared" si="74"/>
        <v>16756359999366.783</v>
      </c>
      <c r="N77" s="389">
        <f t="shared" si="76"/>
        <v>-3520379.49265939</v>
      </c>
      <c r="O77" s="389">
        <f t="shared" si="77"/>
        <v>12393071772336.783</v>
      </c>
    </row>
    <row r="78" spans="1:17">
      <c r="A78" s="48">
        <v>43951</v>
      </c>
      <c r="B78" s="49">
        <f>Inputs!H99</f>
        <v>36359391.633656003</v>
      </c>
      <c r="C78" s="372">
        <f t="shared" ref="C78:D78" si="85">C126</f>
        <v>351.6</v>
      </c>
      <c r="D78" s="372">
        <f t="shared" si="85"/>
        <v>0.3</v>
      </c>
      <c r="E78" s="49">
        <v>30</v>
      </c>
      <c r="F78" s="128">
        <v>1</v>
      </c>
      <c r="G78" s="375">
        <v>21</v>
      </c>
      <c r="H78" s="375">
        <v>1</v>
      </c>
      <c r="I78" s="49">
        <f t="shared" si="72"/>
        <v>41481745.540621474</v>
      </c>
      <c r="J78" s="32">
        <f t="shared" si="69"/>
        <v>5122353.9069654718</v>
      </c>
      <c r="K78" s="41">
        <f t="shared" si="70"/>
        <v>0.14088117751189144</v>
      </c>
      <c r="L78" s="12">
        <f t="shared" si="73"/>
        <v>0.14088117751189144</v>
      </c>
      <c r="M78" s="389">
        <f t="shared" si="74"/>
        <v>26238509548204.434</v>
      </c>
      <c r="N78" s="389">
        <f t="shared" si="76"/>
        <v>9215807.2167476639</v>
      </c>
      <c r="O78" s="389">
        <f t="shared" si="77"/>
        <v>84931102656258.328</v>
      </c>
    </row>
    <row r="79" spans="1:17">
      <c r="A79" s="48">
        <v>43982</v>
      </c>
      <c r="B79" s="49">
        <f>Inputs!H100</f>
        <v>42142181.449639</v>
      </c>
      <c r="C79" s="372">
        <f t="shared" ref="C79:D79" si="86">C127</f>
        <v>155.1</v>
      </c>
      <c r="D79" s="372">
        <f t="shared" si="86"/>
        <v>19.7</v>
      </c>
      <c r="E79" s="49">
        <v>31</v>
      </c>
      <c r="F79" s="128">
        <v>1</v>
      </c>
      <c r="G79" s="375">
        <v>20</v>
      </c>
      <c r="H79" s="375">
        <v>1</v>
      </c>
      <c r="I79" s="49">
        <f t="shared" si="72"/>
        <v>41113280.852455638</v>
      </c>
      <c r="J79" s="32">
        <f t="shared" si="69"/>
        <v>-1028900.5971833616</v>
      </c>
      <c r="K79" s="41">
        <f t="shared" si="70"/>
        <v>-2.4414981896770688E-2</v>
      </c>
      <c r="L79" s="12">
        <f t="shared" si="73"/>
        <v>2.4414981896770688E-2</v>
      </c>
      <c r="M79" s="389">
        <f t="shared" si="74"/>
        <v>1058636438884.2782</v>
      </c>
      <c r="N79" s="389">
        <f t="shared" si="76"/>
        <v>-6151254.5041488335</v>
      </c>
      <c r="O79" s="389">
        <f t="shared" si="77"/>
        <v>37837931974811.313</v>
      </c>
    </row>
    <row r="80" spans="1:17">
      <c r="A80" s="48">
        <v>44012</v>
      </c>
      <c r="B80" s="49">
        <f>Inputs!H101</f>
        <v>51382663.768805996</v>
      </c>
      <c r="C80" s="372">
        <f t="shared" ref="C80:D80" si="87">C128</f>
        <v>33.299999999999997</v>
      </c>
      <c r="D80" s="372">
        <f t="shared" si="87"/>
        <v>50.5</v>
      </c>
      <c r="E80" s="49">
        <v>30</v>
      </c>
      <c r="F80" s="128">
        <v>0</v>
      </c>
      <c r="G80" s="375">
        <v>22</v>
      </c>
      <c r="H80" s="375">
        <v>0</v>
      </c>
      <c r="I80" s="49">
        <f t="shared" si="72"/>
        <v>51861021.889086634</v>
      </c>
      <c r="J80" s="32">
        <f t="shared" si="69"/>
        <v>478358.12028063834</v>
      </c>
      <c r="K80" s="41">
        <f t="shared" si="70"/>
        <v>9.3097182044315444E-3</v>
      </c>
      <c r="L80" s="12">
        <f t="shared" si="73"/>
        <v>9.3097182044315444E-3</v>
      </c>
      <c r="M80" s="389">
        <f t="shared" si="74"/>
        <v>228826491238.42566</v>
      </c>
      <c r="N80" s="389">
        <f t="shared" si="76"/>
        <v>1507258.717464</v>
      </c>
      <c r="O80" s="389">
        <f t="shared" si="77"/>
        <v>2271828841371.2222</v>
      </c>
    </row>
    <row r="81" spans="1:17">
      <c r="A81" s="48">
        <v>44043</v>
      </c>
      <c r="B81" s="49">
        <f>Inputs!H102</f>
        <v>59924552.122605994</v>
      </c>
      <c r="C81" s="372">
        <f t="shared" ref="C81:D81" si="88">C129</f>
        <v>5.9</v>
      </c>
      <c r="D81" s="372">
        <f t="shared" si="88"/>
        <v>92.1</v>
      </c>
      <c r="E81" s="49">
        <v>31</v>
      </c>
      <c r="F81" s="128">
        <v>0</v>
      </c>
      <c r="G81" s="375">
        <v>22</v>
      </c>
      <c r="H81" s="375">
        <v>0</v>
      </c>
      <c r="I81" s="49">
        <f t="shared" si="72"/>
        <v>55866829.096561298</v>
      </c>
      <c r="J81" s="32">
        <f t="shared" si="69"/>
        <v>-4057723.0260446966</v>
      </c>
      <c r="K81" s="41">
        <f t="shared" si="70"/>
        <v>-6.7713864890346961E-2</v>
      </c>
      <c r="L81" s="12">
        <f t="shared" si="73"/>
        <v>6.7713864890346961E-2</v>
      </c>
      <c r="M81" s="389">
        <f t="shared" si="74"/>
        <v>16465116156093.33</v>
      </c>
      <c r="N81" s="389">
        <f t="shared" si="76"/>
        <v>-4536081.1463253349</v>
      </c>
      <c r="O81" s="389">
        <f t="shared" si="77"/>
        <v>20576032166048.164</v>
      </c>
      <c r="P81"/>
      <c r="Q81"/>
    </row>
    <row r="82" spans="1:17">
      <c r="A82" s="48">
        <v>44074</v>
      </c>
      <c r="B82" s="49">
        <f>Inputs!H103</f>
        <v>55125894.862031005</v>
      </c>
      <c r="C82" s="372">
        <f t="shared" ref="C82:D82" si="89">C130</f>
        <v>11</v>
      </c>
      <c r="D82" s="372">
        <f t="shared" si="89"/>
        <v>76.5</v>
      </c>
      <c r="E82" s="49">
        <v>31</v>
      </c>
      <c r="F82" s="128">
        <v>0</v>
      </c>
      <c r="G82" s="375">
        <v>21</v>
      </c>
      <c r="H82" s="375">
        <v>0</v>
      </c>
      <c r="I82" s="49">
        <f t="shared" si="72"/>
        <v>53852255.345369563</v>
      </c>
      <c r="J82" s="32">
        <f t="shared" si="69"/>
        <v>-1273639.5166614428</v>
      </c>
      <c r="K82" s="41">
        <f t="shared" si="70"/>
        <v>-2.31041966728904E-2</v>
      </c>
      <c r="L82" s="12">
        <f t="shared" si="73"/>
        <v>2.31041966728904E-2</v>
      </c>
      <c r="M82" s="389">
        <f t="shared" si="74"/>
        <v>1622157618401.5938</v>
      </c>
      <c r="N82" s="389">
        <f t="shared" si="76"/>
        <v>2784083.5093832538</v>
      </c>
      <c r="O82" s="389">
        <f t="shared" si="77"/>
        <v>7751120987219.7744</v>
      </c>
      <c r="P82"/>
      <c r="Q82"/>
    </row>
    <row r="83" spans="1:17">
      <c r="A83" s="48">
        <v>44104</v>
      </c>
      <c r="B83" s="49">
        <f>Inputs!H104</f>
        <v>49774916.979385003</v>
      </c>
      <c r="C83" s="372">
        <f t="shared" ref="C83:D83" si="90">C131</f>
        <v>63.6</v>
      </c>
      <c r="D83" s="372">
        <f t="shared" si="90"/>
        <v>31.9</v>
      </c>
      <c r="E83" s="49">
        <v>30</v>
      </c>
      <c r="F83" s="128">
        <v>1</v>
      </c>
      <c r="G83" s="375">
        <v>21</v>
      </c>
      <c r="H83" s="375">
        <v>0</v>
      </c>
      <c r="I83" s="49">
        <f t="shared" si="72"/>
        <v>49510162.739112884</v>
      </c>
      <c r="J83" s="32">
        <f t="shared" si="69"/>
        <v>-264754.24027211964</v>
      </c>
      <c r="K83" s="41">
        <f t="shared" si="70"/>
        <v>-5.3190292689342189E-3</v>
      </c>
      <c r="L83" s="12">
        <f t="shared" si="73"/>
        <v>5.3190292689342189E-3</v>
      </c>
      <c r="M83" s="389">
        <f t="shared" si="74"/>
        <v>70094807742.067261</v>
      </c>
      <c r="N83" s="389">
        <f t="shared" si="76"/>
        <v>1008885.2763893232</v>
      </c>
      <c r="O83" s="389">
        <f t="shared" si="77"/>
        <v>1017849500915.161</v>
      </c>
      <c r="P83"/>
      <c r="Q83"/>
    </row>
    <row r="84" spans="1:17">
      <c r="A84" s="48">
        <v>44135</v>
      </c>
      <c r="B84" s="49">
        <f>Inputs!H105</f>
        <v>50531024.659630001</v>
      </c>
      <c r="C84" s="372">
        <f t="shared" ref="C84:D84" si="91">C132</f>
        <v>239.1</v>
      </c>
      <c r="D84" s="372">
        <f t="shared" si="91"/>
        <v>4</v>
      </c>
      <c r="E84" s="49">
        <v>31</v>
      </c>
      <c r="F84" s="128">
        <v>1</v>
      </c>
      <c r="G84" s="375">
        <v>21</v>
      </c>
      <c r="H84" s="375">
        <v>0</v>
      </c>
      <c r="I84" s="49">
        <f t="shared" si="72"/>
        <v>49668317.454964906</v>
      </c>
      <c r="J84" s="32">
        <f t="shared" si="69"/>
        <v>-862707.20466509461</v>
      </c>
      <c r="K84" s="41">
        <f t="shared" si="70"/>
        <v>-1.7072822300283265E-2</v>
      </c>
      <c r="L84" s="12">
        <f t="shared" si="73"/>
        <v>1.7072822300283265E-2</v>
      </c>
      <c r="M84" s="389">
        <f t="shared" si="74"/>
        <v>744263720981.0614</v>
      </c>
      <c r="N84" s="389">
        <f t="shared" si="76"/>
        <v>-597952.96439297497</v>
      </c>
      <c r="O84" s="389">
        <f t="shared" si="77"/>
        <v>357547747626.34637</v>
      </c>
      <c r="P84"/>
      <c r="Q84"/>
    </row>
    <row r="85" spans="1:17">
      <c r="A85" s="48">
        <v>44165</v>
      </c>
      <c r="B85" s="49">
        <f>Inputs!H106</f>
        <v>50731819.328574002</v>
      </c>
      <c r="C85" s="372">
        <f t="shared" ref="C85:D85" si="92">C133</f>
        <v>440.6</v>
      </c>
      <c r="D85" s="372">
        <f t="shared" si="92"/>
        <v>0</v>
      </c>
      <c r="E85" s="49">
        <v>30</v>
      </c>
      <c r="F85" s="128">
        <v>0</v>
      </c>
      <c r="G85" s="375">
        <v>21</v>
      </c>
      <c r="H85" s="375">
        <v>0</v>
      </c>
      <c r="I85" s="49">
        <f t="shared" si="72"/>
        <v>51009995.660989344</v>
      </c>
      <c r="J85" s="32">
        <f t="shared" si="69"/>
        <v>278176.33241534233</v>
      </c>
      <c r="K85" s="41">
        <f t="shared" si="70"/>
        <v>5.4832713688756536E-3</v>
      </c>
      <c r="L85" s="12">
        <f t="shared" si="73"/>
        <v>5.4832713688756536E-3</v>
      </c>
      <c r="M85" s="389">
        <f t="shared" si="74"/>
        <v>77382071916.051041</v>
      </c>
      <c r="N85" s="389">
        <f t="shared" si="76"/>
        <v>1140883.5370804369</v>
      </c>
      <c r="O85" s="389">
        <f t="shared" si="77"/>
        <v>1301615245181.1687</v>
      </c>
      <c r="P85"/>
      <c r="Q85"/>
    </row>
    <row r="86" spans="1:17">
      <c r="A86" s="48">
        <v>44196</v>
      </c>
      <c r="B86" s="49">
        <f>Inputs!H107</f>
        <v>52070039.986997999</v>
      </c>
      <c r="C86" s="372">
        <f t="shared" ref="C86:D86" si="93">C134</f>
        <v>574.20000000000005</v>
      </c>
      <c r="D86" s="372">
        <f t="shared" si="93"/>
        <v>0</v>
      </c>
      <c r="E86" s="49">
        <v>31</v>
      </c>
      <c r="F86" s="128">
        <v>0</v>
      </c>
      <c r="G86" s="375">
        <v>21</v>
      </c>
      <c r="H86" s="375">
        <v>0</v>
      </c>
      <c r="I86" s="49">
        <f t="shared" si="72"/>
        <v>53120457.029812604</v>
      </c>
      <c r="J86" s="32">
        <f t="shared" si="69"/>
        <v>1050417.0428146049</v>
      </c>
      <c r="K86" s="41">
        <f t="shared" si="70"/>
        <v>2.0173156062044437E-2</v>
      </c>
      <c r="L86" s="12">
        <f t="shared" si="73"/>
        <v>2.0173156062044437E-2</v>
      </c>
      <c r="M86" s="389">
        <f t="shared" si="74"/>
        <v>1103375963835.3796</v>
      </c>
      <c r="N86" s="389">
        <f t="shared" si="76"/>
        <v>772240.71039926261</v>
      </c>
      <c r="O86" s="389">
        <f t="shared" si="77"/>
        <v>596355714797.95776</v>
      </c>
      <c r="P86"/>
      <c r="Q86"/>
    </row>
    <row r="87" spans="1:17">
      <c r="A87" s="48">
        <v>44227</v>
      </c>
      <c r="B87" s="49">
        <f>Inputs!H108</f>
        <v>53928910.858736753</v>
      </c>
      <c r="C87" s="372">
        <f t="shared" ref="C87:D87" si="94">C135</f>
        <v>722</v>
      </c>
      <c r="D87" s="372">
        <f t="shared" si="94"/>
        <v>0</v>
      </c>
      <c r="E87" s="49">
        <v>31</v>
      </c>
      <c r="F87" s="128">
        <v>0</v>
      </c>
      <c r="G87" s="375">
        <v>20</v>
      </c>
      <c r="H87" s="375">
        <v>0</v>
      </c>
      <c r="I87" s="49">
        <f t="shared" si="72"/>
        <v>53909976.363752387</v>
      </c>
      <c r="J87" s="32">
        <f t="shared" si="69"/>
        <v>-18934.494984366</v>
      </c>
      <c r="K87" s="41">
        <f t="shared" si="70"/>
        <v>-3.5110100839906946E-4</v>
      </c>
      <c r="L87" s="12">
        <f t="shared" si="73"/>
        <v>3.5110100839906946E-4</v>
      </c>
      <c r="M87" s="389">
        <f t="shared" si="74"/>
        <v>358515100.31298119</v>
      </c>
      <c r="N87" s="389">
        <f t="shared" si="76"/>
        <v>-1069351.5377989709</v>
      </c>
      <c r="O87" s="389">
        <f t="shared" si="77"/>
        <v>1143512711393.0239</v>
      </c>
      <c r="P87"/>
      <c r="Q87"/>
    </row>
    <row r="88" spans="1:17">
      <c r="A88" s="48">
        <v>44255</v>
      </c>
      <c r="B88" s="49">
        <f>Inputs!H109</f>
        <v>50334250.949504726</v>
      </c>
      <c r="C88" s="372">
        <f t="shared" ref="C88:D88" si="95">C136</f>
        <v>653.70000000000005</v>
      </c>
      <c r="D88" s="372">
        <f t="shared" si="95"/>
        <v>0</v>
      </c>
      <c r="E88" s="49">
        <v>28</v>
      </c>
      <c r="F88" s="128">
        <v>0</v>
      </c>
      <c r="G88" s="375">
        <v>20</v>
      </c>
      <c r="H88" s="375">
        <v>0</v>
      </c>
      <c r="I88" s="49">
        <f t="shared" si="72"/>
        <v>51006069.871707737</v>
      </c>
      <c r="J88" s="32">
        <f t="shared" si="69"/>
        <v>671818.92220301181</v>
      </c>
      <c r="K88" s="41">
        <f t="shared" si="70"/>
        <v>1.3347152476292534E-2</v>
      </c>
      <c r="L88" s="12">
        <f t="shared" si="73"/>
        <v>1.3347152476292534E-2</v>
      </c>
      <c r="M88" s="389">
        <f t="shared" si="74"/>
        <v>451340664230.01642</v>
      </c>
      <c r="N88" s="389">
        <f t="shared" si="76"/>
        <v>690753.41718737781</v>
      </c>
      <c r="O88" s="389">
        <f t="shared" si="77"/>
        <v>477140283356.03961</v>
      </c>
      <c r="P88"/>
      <c r="Q88"/>
    </row>
    <row r="89" spans="1:17">
      <c r="A89" s="48">
        <v>44286</v>
      </c>
      <c r="B89" s="49">
        <f>Inputs!H110</f>
        <v>52709819.251741566</v>
      </c>
      <c r="C89" s="372">
        <f t="shared" ref="C89:D89" si="96">C137</f>
        <v>563.70000000000005</v>
      </c>
      <c r="D89" s="372">
        <f t="shared" si="96"/>
        <v>0</v>
      </c>
      <c r="E89" s="49">
        <v>31</v>
      </c>
      <c r="F89" s="128">
        <v>0</v>
      </c>
      <c r="G89" s="375">
        <v>23</v>
      </c>
      <c r="H89" s="375">
        <v>0</v>
      </c>
      <c r="I89" s="49">
        <f t="shared" si="72"/>
        <v>54480287.137489736</v>
      </c>
      <c r="J89" s="32">
        <f t="shared" si="69"/>
        <v>1770467.8857481703</v>
      </c>
      <c r="K89" s="41">
        <f t="shared" si="70"/>
        <v>3.3588957634106721E-2</v>
      </c>
      <c r="L89" s="12">
        <f t="shared" si="73"/>
        <v>3.3588957634106721E-2</v>
      </c>
      <c r="M89" s="389">
        <f t="shared" si="74"/>
        <v>3134556534465.5962</v>
      </c>
      <c r="N89" s="389">
        <f t="shared" si="76"/>
        <v>1098648.9635451585</v>
      </c>
      <c r="O89" s="389">
        <f t="shared" si="77"/>
        <v>1207029545098.8511</v>
      </c>
      <c r="P89"/>
      <c r="Q89"/>
    </row>
    <row r="90" spans="1:17">
      <c r="A90" s="48">
        <v>44316</v>
      </c>
      <c r="B90" s="49">
        <f>Inputs!H111</f>
        <v>45922624.891232252</v>
      </c>
      <c r="C90" s="372">
        <f t="shared" ref="C90:D90" si="97">C138</f>
        <v>351.6</v>
      </c>
      <c r="D90" s="372">
        <f t="shared" si="97"/>
        <v>0.3</v>
      </c>
      <c r="E90" s="49">
        <v>30</v>
      </c>
      <c r="F90" s="128">
        <v>1</v>
      </c>
      <c r="G90" s="375">
        <v>21</v>
      </c>
      <c r="H90" s="375">
        <v>0</v>
      </c>
      <c r="I90" s="49">
        <f t="shared" si="72"/>
        <v>49778517.999743655</v>
      </c>
      <c r="J90" s="32">
        <f t="shared" si="69"/>
        <v>3855893.1085114032</v>
      </c>
      <c r="K90" s="41">
        <f t="shared" si="70"/>
        <v>8.396499802970947E-2</v>
      </c>
      <c r="L90" s="12">
        <f t="shared" si="73"/>
        <v>8.396499802970947E-2</v>
      </c>
      <c r="M90" s="389">
        <f t="shared" si="74"/>
        <v>14867911664265.732</v>
      </c>
      <c r="N90" s="389">
        <f t="shared" si="76"/>
        <v>2085425.2227632329</v>
      </c>
      <c r="O90" s="389">
        <f t="shared" si="77"/>
        <v>4348998359737.0796</v>
      </c>
      <c r="P90"/>
      <c r="Q90"/>
    </row>
    <row r="91" spans="1:17">
      <c r="A91" s="48">
        <v>44347</v>
      </c>
      <c r="B91" s="49">
        <f>Inputs!H112</f>
        <v>46317012.842457771</v>
      </c>
      <c r="C91" s="372">
        <f t="shared" ref="C91:D91" si="98">C139</f>
        <v>155.1</v>
      </c>
      <c r="D91" s="372">
        <f t="shared" si="98"/>
        <v>19.7</v>
      </c>
      <c r="E91" s="49">
        <v>31</v>
      </c>
      <c r="F91" s="128">
        <v>1</v>
      </c>
      <c r="G91" s="375">
        <v>20</v>
      </c>
      <c r="H91" s="375">
        <v>0</v>
      </c>
      <c r="I91" s="49">
        <f t="shared" si="72"/>
        <v>49410053.311577819</v>
      </c>
      <c r="J91" s="32">
        <f t="shared" si="69"/>
        <v>3093040.469120048</v>
      </c>
      <c r="K91" s="41">
        <f t="shared" si="70"/>
        <v>6.6779791685631487E-2</v>
      </c>
      <c r="L91" s="12">
        <f t="shared" si="73"/>
        <v>6.6779791685631487E-2</v>
      </c>
      <c r="M91" s="389">
        <f t="shared" si="74"/>
        <v>9566899343614.3672</v>
      </c>
      <c r="N91" s="389">
        <f t="shared" si="76"/>
        <v>-762852.63939135522</v>
      </c>
      <c r="O91" s="389">
        <f t="shared" si="77"/>
        <v>581944149426.35706</v>
      </c>
      <c r="P91"/>
      <c r="Q91"/>
    </row>
    <row r="92" spans="1:17">
      <c r="A92" s="48">
        <v>44377</v>
      </c>
      <c r="B92" s="49">
        <f>Inputs!H113</f>
        <v>52106464.622920267</v>
      </c>
      <c r="C92" s="372">
        <f t="shared" ref="C92:D92" si="99">C140</f>
        <v>33.299999999999997</v>
      </c>
      <c r="D92" s="372">
        <f t="shared" si="99"/>
        <v>50.5</v>
      </c>
      <c r="E92" s="49">
        <v>30</v>
      </c>
      <c r="F92" s="128">
        <v>0</v>
      </c>
      <c r="G92" s="375">
        <v>22</v>
      </c>
      <c r="H92" s="375">
        <v>0</v>
      </c>
      <c r="I92" s="49">
        <f t="shared" si="72"/>
        <v>51861021.889086634</v>
      </c>
      <c r="J92" s="32">
        <f t="shared" si="69"/>
        <v>-245442.73383363336</v>
      </c>
      <c r="K92" s="41">
        <f t="shared" si="70"/>
        <v>-4.7104084994027701E-3</v>
      </c>
      <c r="L92" s="12">
        <f t="shared" si="73"/>
        <v>4.7104084994027701E-3</v>
      </c>
      <c r="M92" s="389">
        <f t="shared" si="74"/>
        <v>60242135591.727791</v>
      </c>
      <c r="N92" s="389">
        <f t="shared" si="76"/>
        <v>-3338483.2029536813</v>
      </c>
      <c r="O92" s="389">
        <f t="shared" si="77"/>
        <v>11145470096403.871</v>
      </c>
      <c r="P92"/>
      <c r="Q92"/>
    </row>
    <row r="93" spans="1:17">
      <c r="A93" s="48">
        <v>44408</v>
      </c>
      <c r="B93" s="49">
        <f>Inputs!H114</f>
        <v>52967288.941722922</v>
      </c>
      <c r="C93" s="372">
        <f t="shared" ref="C93:D93" si="100">C141</f>
        <v>5.9</v>
      </c>
      <c r="D93" s="372">
        <f t="shared" si="100"/>
        <v>92.1</v>
      </c>
      <c r="E93" s="49">
        <v>31</v>
      </c>
      <c r="F93" s="128">
        <v>0</v>
      </c>
      <c r="G93" s="375">
        <v>21</v>
      </c>
      <c r="H93" s="375">
        <v>0</v>
      </c>
      <c r="I93" s="49">
        <f t="shared" si="72"/>
        <v>55132795.97512655</v>
      </c>
      <c r="J93" s="32">
        <f t="shared" si="69"/>
        <v>2165507.0334036276</v>
      </c>
      <c r="K93" s="41">
        <f t="shared" si="70"/>
        <v>4.0883856370036595E-2</v>
      </c>
      <c r="L93" s="12">
        <f t="shared" si="73"/>
        <v>4.0883856370036595E-2</v>
      </c>
      <c r="M93" s="389">
        <f t="shared" si="74"/>
        <v>4689420711720.5801</v>
      </c>
      <c r="N93" s="389">
        <f t="shared" si="76"/>
        <v>2410949.7672372609</v>
      </c>
      <c r="O93" s="389">
        <f t="shared" si="77"/>
        <v>5812678780141.4023</v>
      </c>
      <c r="P93"/>
      <c r="Q93"/>
    </row>
    <row r="94" spans="1:17">
      <c r="A94" s="48">
        <v>44439</v>
      </c>
      <c r="B94" s="49">
        <f>Inputs!H115</f>
        <v>56186411.576891303</v>
      </c>
      <c r="C94" s="372">
        <f t="shared" ref="C94:D94" si="101">C142</f>
        <v>11</v>
      </c>
      <c r="D94" s="372">
        <f t="shared" si="101"/>
        <v>76.5</v>
      </c>
      <c r="E94" s="49">
        <v>31</v>
      </c>
      <c r="F94" s="128">
        <v>0</v>
      </c>
      <c r="G94" s="375">
        <v>22</v>
      </c>
      <c r="H94" s="375">
        <v>0</v>
      </c>
      <c r="I94" s="49">
        <f t="shared" si="72"/>
        <v>54586288.466804318</v>
      </c>
      <c r="J94" s="32">
        <f t="shared" si="69"/>
        <v>-1600123.1100869849</v>
      </c>
      <c r="K94" s="41">
        <f t="shared" si="70"/>
        <v>-2.847882726764301E-2</v>
      </c>
      <c r="L94" s="12">
        <f t="shared" si="73"/>
        <v>2.847882726764301E-2</v>
      </c>
      <c r="M94" s="389">
        <f t="shared" si="74"/>
        <v>2560393967434.4453</v>
      </c>
      <c r="N94" s="389">
        <f t="shared" si="76"/>
        <v>-3765630.1434906125</v>
      </c>
      <c r="O94" s="389">
        <f t="shared" si="77"/>
        <v>14179970377565.131</v>
      </c>
      <c r="P94"/>
      <c r="Q94"/>
    </row>
    <row r="95" spans="1:17">
      <c r="A95" s="48">
        <v>44469</v>
      </c>
      <c r="B95" s="49">
        <f>Inputs!H116</f>
        <v>47302369.423663922</v>
      </c>
      <c r="C95" s="372">
        <f t="shared" ref="C95:D95" si="102">C143</f>
        <v>63.6</v>
      </c>
      <c r="D95" s="372">
        <f t="shared" si="102"/>
        <v>31.9</v>
      </c>
      <c r="E95" s="49">
        <v>30</v>
      </c>
      <c r="F95" s="128">
        <v>1</v>
      </c>
      <c r="G95" s="375">
        <v>21</v>
      </c>
      <c r="H95" s="375">
        <v>0</v>
      </c>
      <c r="I95" s="49">
        <f t="shared" si="72"/>
        <v>49510162.739112884</v>
      </c>
      <c r="J95" s="32">
        <f t="shared" si="69"/>
        <v>2207793.3154489622</v>
      </c>
      <c r="K95" s="41">
        <f t="shared" si="70"/>
        <v>4.6674053379331795E-2</v>
      </c>
      <c r="L95" s="12">
        <f t="shared" si="73"/>
        <v>4.6674053379331795E-2</v>
      </c>
      <c r="M95" s="389">
        <f t="shared" si="74"/>
        <v>4874351323741.1201</v>
      </c>
      <c r="N95" s="389">
        <f t="shared" si="76"/>
        <v>3807916.4255359471</v>
      </c>
      <c r="O95" s="389">
        <f t="shared" si="77"/>
        <v>14500227503866.465</v>
      </c>
      <c r="P95"/>
      <c r="Q95"/>
    </row>
    <row r="96" spans="1:17">
      <c r="A96" s="48">
        <v>44500</v>
      </c>
      <c r="B96" s="49">
        <f>Inputs!H117</f>
        <v>49653391.09906327</v>
      </c>
      <c r="C96" s="372">
        <f t="shared" ref="C96:D96" si="103">C144</f>
        <v>239.1</v>
      </c>
      <c r="D96" s="372">
        <f t="shared" si="103"/>
        <v>4</v>
      </c>
      <c r="E96" s="49">
        <v>31</v>
      </c>
      <c r="F96" s="128">
        <v>1</v>
      </c>
      <c r="G96" s="375">
        <v>20</v>
      </c>
      <c r="H96" s="375">
        <v>0</v>
      </c>
      <c r="I96" s="49">
        <f t="shared" si="72"/>
        <v>48934284.333530158</v>
      </c>
      <c r="J96" s="32">
        <f t="shared" si="69"/>
        <v>-719106.76553311199</v>
      </c>
      <c r="K96" s="41">
        <f t="shared" si="70"/>
        <v>-1.4482530792276103E-2</v>
      </c>
      <c r="L96" s="12">
        <f t="shared" si="73"/>
        <v>1.4482530792276103E-2</v>
      </c>
      <c r="M96" s="389">
        <f t="shared" si="74"/>
        <v>517114540235.49408</v>
      </c>
      <c r="N96" s="389">
        <f t="shared" si="76"/>
        <v>-2926900.0809820741</v>
      </c>
      <c r="O96" s="389">
        <f t="shared" si="77"/>
        <v>8566744084052.8721</v>
      </c>
      <c r="P96"/>
      <c r="Q96"/>
    </row>
    <row r="97" spans="1:17">
      <c r="A97" s="48">
        <v>44530</v>
      </c>
      <c r="B97" s="49">
        <f>Inputs!H118</f>
        <v>51989333.662279494</v>
      </c>
      <c r="C97" s="372">
        <f t="shared" ref="C97:D97" si="104">C145</f>
        <v>440.6</v>
      </c>
      <c r="D97" s="372">
        <f t="shared" si="104"/>
        <v>0</v>
      </c>
      <c r="E97" s="49">
        <v>30</v>
      </c>
      <c r="F97" s="128">
        <v>0</v>
      </c>
      <c r="G97" s="375">
        <v>22</v>
      </c>
      <c r="H97" s="375">
        <v>0</v>
      </c>
      <c r="I97" s="49">
        <f t="shared" si="72"/>
        <v>51744028.7824241</v>
      </c>
      <c r="J97" s="32">
        <f t="shared" si="69"/>
        <v>-245304.87985539436</v>
      </c>
      <c r="K97" s="41">
        <f t="shared" si="70"/>
        <v>-4.7183693764741141E-3</v>
      </c>
      <c r="L97" s="12">
        <f t="shared" si="73"/>
        <v>4.7183693764741141E-3</v>
      </c>
      <c r="M97" s="389">
        <f t="shared" si="74"/>
        <v>60174484080.869461</v>
      </c>
      <c r="N97" s="389">
        <f t="shared" si="76"/>
        <v>473801.88567771763</v>
      </c>
      <c r="O97" s="389">
        <f t="shared" si="77"/>
        <v>224488226871.76102</v>
      </c>
      <c r="P97"/>
      <c r="Q97"/>
    </row>
    <row r="98" spans="1:17">
      <c r="A98" s="48">
        <v>44561</v>
      </c>
      <c r="B98" s="49">
        <f>Inputs!H119</f>
        <v>51320053.793816708</v>
      </c>
      <c r="C98" s="372">
        <f t="shared" ref="C98:D98" si="105">C146</f>
        <v>574.20000000000005</v>
      </c>
      <c r="D98" s="372">
        <f t="shared" si="105"/>
        <v>0</v>
      </c>
      <c r="E98" s="49">
        <v>31</v>
      </c>
      <c r="F98" s="128">
        <v>0</v>
      </c>
      <c r="G98" s="375">
        <v>20</v>
      </c>
      <c r="H98" s="375">
        <v>0</v>
      </c>
      <c r="I98" s="49">
        <f t="shared" si="72"/>
        <v>52386423.908377856</v>
      </c>
      <c r="J98" s="32">
        <f t="shared" si="69"/>
        <v>1066370.114561148</v>
      </c>
      <c r="K98" s="41">
        <f t="shared" si="70"/>
        <v>2.0778819111246322E-2</v>
      </c>
      <c r="L98" s="12">
        <f t="shared" si="73"/>
        <v>2.0778819111246322E-2</v>
      </c>
      <c r="M98" s="389">
        <f t="shared" si="74"/>
        <v>1137145221229.1558</v>
      </c>
      <c r="N98" s="389">
        <f t="shared" si="76"/>
        <v>1311674.9944165424</v>
      </c>
      <c r="O98" s="389">
        <f t="shared" si="77"/>
        <v>1720491290977.6365</v>
      </c>
      <c r="P98"/>
      <c r="Q98"/>
    </row>
    <row r="99" spans="1:17">
      <c r="A99" s="48">
        <v>44592</v>
      </c>
      <c r="B99" s="49">
        <f>Inputs!H120</f>
        <v>56132412.547372766</v>
      </c>
      <c r="C99" s="373">
        <f>C123</f>
        <v>722</v>
      </c>
      <c r="D99" s="373">
        <f>D123</f>
        <v>0</v>
      </c>
      <c r="E99" s="49">
        <v>31</v>
      </c>
      <c r="F99" s="128">
        <v>0</v>
      </c>
      <c r="G99" s="375">
        <v>20</v>
      </c>
      <c r="H99" s="375">
        <v>0</v>
      </c>
      <c r="I99" s="49">
        <f t="shared" si="72"/>
        <v>53909976.363752387</v>
      </c>
      <c r="J99" s="32">
        <f t="shared" si="69"/>
        <v>-2222436.1836203784</v>
      </c>
      <c r="K99" s="41">
        <f t="shared" si="70"/>
        <v>-3.9592742993983389E-2</v>
      </c>
      <c r="L99" s="12">
        <f t="shared" si="73"/>
        <v>3.9592742993983389E-2</v>
      </c>
      <c r="M99" s="389">
        <f t="shared" si="74"/>
        <v>4939222590265.1123</v>
      </c>
      <c r="N99" s="389">
        <f t="shared" si="76"/>
        <v>-3288806.2981815264</v>
      </c>
      <c r="O99" s="389">
        <f t="shared" si="77"/>
        <v>10816246866958.475</v>
      </c>
      <c r="P99"/>
      <c r="Q99"/>
    </row>
    <row r="100" spans="1:17">
      <c r="A100" s="48">
        <v>44620</v>
      </c>
      <c r="B100" s="49">
        <f>Inputs!H121</f>
        <v>50802176.4976478</v>
      </c>
      <c r="C100" s="373">
        <f t="shared" ref="C100:D100" si="106">C124</f>
        <v>653.70000000000005</v>
      </c>
      <c r="D100" s="373">
        <f t="shared" si="106"/>
        <v>0</v>
      </c>
      <c r="E100" s="49">
        <v>28</v>
      </c>
      <c r="F100" s="128">
        <v>0</v>
      </c>
      <c r="G100" s="375">
        <v>19</v>
      </c>
      <c r="H100" s="375">
        <v>0</v>
      </c>
      <c r="I100" s="49">
        <f t="shared" si="72"/>
        <v>50272036.750272989</v>
      </c>
      <c r="J100" s="32">
        <f t="shared" si="69"/>
        <v>-530139.74737481028</v>
      </c>
      <c r="K100" s="41">
        <f t="shared" si="70"/>
        <v>-1.0435374700911808E-2</v>
      </c>
      <c r="L100" s="12">
        <f t="shared" si="73"/>
        <v>1.0435374700911808E-2</v>
      </c>
      <c r="M100" s="389">
        <f t="shared" si="74"/>
        <v>281048151746.62769</v>
      </c>
      <c r="N100" s="389">
        <f t="shared" si="76"/>
        <v>1692296.4362455681</v>
      </c>
      <c r="O100" s="389">
        <f t="shared" si="77"/>
        <v>2863867228129.4502</v>
      </c>
      <c r="P100"/>
      <c r="Q100"/>
    </row>
    <row r="101" spans="1:17">
      <c r="A101" s="48">
        <v>44651</v>
      </c>
      <c r="B101" s="49">
        <f>Inputs!H122</f>
        <v>54764467.384385541</v>
      </c>
      <c r="C101" s="373">
        <f t="shared" ref="C101:D101" si="107">C125</f>
        <v>563.70000000000005</v>
      </c>
      <c r="D101" s="373">
        <f t="shared" si="107"/>
        <v>0</v>
      </c>
      <c r="E101" s="49">
        <v>31</v>
      </c>
      <c r="F101" s="128">
        <v>0</v>
      </c>
      <c r="G101" s="375">
        <v>23</v>
      </c>
      <c r="H101" s="375">
        <v>0</v>
      </c>
      <c r="I101" s="49">
        <f t="shared" si="72"/>
        <v>54480287.137489736</v>
      </c>
      <c r="J101" s="32">
        <f t="shared" si="69"/>
        <v>-284180.246895805</v>
      </c>
      <c r="K101" s="41">
        <f t="shared" si="70"/>
        <v>-5.1891355922659907E-3</v>
      </c>
      <c r="L101" s="12">
        <f t="shared" si="73"/>
        <v>5.1891355922659907E-3</v>
      </c>
      <c r="M101" s="389">
        <f t="shared" si="74"/>
        <v>80758412725.760681</v>
      </c>
      <c r="N101" s="389">
        <f t="shared" si="76"/>
        <v>245959.50047900528</v>
      </c>
      <c r="O101" s="389">
        <f t="shared" si="77"/>
        <v>60496075875.881798</v>
      </c>
      <c r="P101"/>
      <c r="Q101"/>
    </row>
    <row r="102" spans="1:17">
      <c r="A102" s="48">
        <v>44681</v>
      </c>
      <c r="B102" s="49">
        <f>Inputs!H123</f>
        <v>48181668.442302622</v>
      </c>
      <c r="C102" s="373">
        <f t="shared" ref="C102:D102" si="108">C126</f>
        <v>351.6</v>
      </c>
      <c r="D102" s="373">
        <f t="shared" si="108"/>
        <v>0.3</v>
      </c>
      <c r="E102" s="49">
        <v>30</v>
      </c>
      <c r="F102" s="128">
        <v>1</v>
      </c>
      <c r="G102" s="375">
        <v>20</v>
      </c>
      <c r="H102" s="375">
        <v>0</v>
      </c>
      <c r="I102" s="49">
        <f t="shared" si="72"/>
        <v>49044484.878308907</v>
      </c>
      <c r="J102" s="32">
        <f t="shared" si="69"/>
        <v>862816.43600628525</v>
      </c>
      <c r="K102" s="41">
        <f t="shared" si="70"/>
        <v>1.7907566589137627E-2</v>
      </c>
      <c r="L102" s="12">
        <f t="shared" si="73"/>
        <v>1.7907566589137627E-2</v>
      </c>
      <c r="M102" s="389">
        <f t="shared" si="74"/>
        <v>744452202242.58813</v>
      </c>
      <c r="N102" s="389">
        <f t="shared" si="76"/>
        <v>1146996.6829020903</v>
      </c>
      <c r="O102" s="389">
        <f t="shared" si="77"/>
        <v>1315601390588.3982</v>
      </c>
      <c r="P102"/>
      <c r="Q102"/>
    </row>
    <row r="103" spans="1:17">
      <c r="A103" s="48">
        <v>44712</v>
      </c>
      <c r="B103" s="49">
        <f>Inputs!H124</f>
        <v>49299898.095813178</v>
      </c>
      <c r="C103" s="373">
        <f t="shared" ref="C103:D103" si="109">C127</f>
        <v>155.1</v>
      </c>
      <c r="D103" s="373">
        <f t="shared" si="109"/>
        <v>19.7</v>
      </c>
      <c r="E103" s="49">
        <v>31</v>
      </c>
      <c r="F103" s="128">
        <v>1</v>
      </c>
      <c r="G103" s="375">
        <v>21</v>
      </c>
      <c r="H103" s="375">
        <v>0</v>
      </c>
      <c r="I103" s="49">
        <f t="shared" si="72"/>
        <v>50144086.433012575</v>
      </c>
      <c r="J103" s="32">
        <f t="shared" si="69"/>
        <v>844188.33719939739</v>
      </c>
      <c r="K103" s="41">
        <f t="shared" si="70"/>
        <v>1.7123531078273985E-2</v>
      </c>
      <c r="L103" s="12">
        <f t="shared" si="73"/>
        <v>1.7123531078273985E-2</v>
      </c>
      <c r="M103" s="389">
        <f t="shared" si="74"/>
        <v>712653948663.48352</v>
      </c>
      <c r="N103" s="389">
        <f t="shared" si="76"/>
        <v>-18628.098806887865</v>
      </c>
      <c r="O103" s="389">
        <f t="shared" si="77"/>
        <v>347006065.15917712</v>
      </c>
      <c r="P103"/>
      <c r="Q103"/>
    </row>
    <row r="104" spans="1:17">
      <c r="A104" s="48">
        <v>44742</v>
      </c>
      <c r="B104" s="49">
        <f>Inputs!H125</f>
        <v>51904077.6292243</v>
      </c>
      <c r="C104" s="373">
        <f t="shared" ref="C104:D104" si="110">C128</f>
        <v>33.299999999999997</v>
      </c>
      <c r="D104" s="373">
        <f t="shared" si="110"/>
        <v>50.5</v>
      </c>
      <c r="E104" s="49">
        <v>30</v>
      </c>
      <c r="F104" s="128">
        <v>0</v>
      </c>
      <c r="G104" s="375">
        <v>22</v>
      </c>
      <c r="H104" s="375">
        <v>0</v>
      </c>
      <c r="I104" s="49">
        <f t="shared" si="72"/>
        <v>51861021.889086634</v>
      </c>
      <c r="J104" s="32">
        <f t="shared" si="69"/>
        <v>-43055.740137666464</v>
      </c>
      <c r="K104" s="41">
        <f t="shared" si="70"/>
        <v>-8.2952519540438127E-4</v>
      </c>
      <c r="L104" s="12">
        <f t="shared" si="73"/>
        <v>8.2952519540438127E-4</v>
      </c>
      <c r="M104" s="389">
        <f t="shared" si="74"/>
        <v>1853796758.802263</v>
      </c>
      <c r="N104" s="389">
        <f t="shared" si="76"/>
        <v>-887244.07733706385</v>
      </c>
      <c r="O104" s="389">
        <f t="shared" si="77"/>
        <v>787202052769.69775</v>
      </c>
      <c r="P104"/>
      <c r="Q104"/>
    </row>
    <row r="105" spans="1:17">
      <c r="A105" s="48">
        <v>44773</v>
      </c>
      <c r="B105" s="49">
        <f>Inputs!H126</f>
        <v>53598463.22315982</v>
      </c>
      <c r="C105" s="373">
        <f t="shared" ref="C105:D105" si="111">C129</f>
        <v>5.9</v>
      </c>
      <c r="D105" s="373">
        <f t="shared" si="111"/>
        <v>92.1</v>
      </c>
      <c r="E105" s="49">
        <v>31</v>
      </c>
      <c r="F105" s="128">
        <v>0</v>
      </c>
      <c r="G105" s="375">
        <v>20</v>
      </c>
      <c r="H105" s="375">
        <v>0</v>
      </c>
      <c r="I105" s="49">
        <f t="shared" si="72"/>
        <v>54398762.853691794</v>
      </c>
      <c r="J105" s="32">
        <f t="shared" si="69"/>
        <v>800299.63053197414</v>
      </c>
      <c r="K105" s="41">
        <f t="shared" si="70"/>
        <v>1.4931391357246335E-2</v>
      </c>
      <c r="L105" s="12">
        <f t="shared" si="73"/>
        <v>1.4931391357246335E-2</v>
      </c>
      <c r="M105" s="389">
        <f t="shared" si="74"/>
        <v>640479498629.61426</v>
      </c>
      <c r="N105" s="389">
        <f t="shared" si="76"/>
        <v>843355.3706696406</v>
      </c>
      <c r="O105" s="389">
        <f t="shared" si="77"/>
        <v>711248281237.3269</v>
      </c>
      <c r="P105"/>
      <c r="Q105"/>
    </row>
    <row r="106" spans="1:17">
      <c r="A106" s="48">
        <v>44804</v>
      </c>
      <c r="B106" s="49">
        <f>Inputs!H127</f>
        <v>55816953.581775762</v>
      </c>
      <c r="C106" s="373">
        <f t="shared" ref="C106:D106" si="112">C130</f>
        <v>11</v>
      </c>
      <c r="D106" s="373">
        <f t="shared" si="112"/>
        <v>76.5</v>
      </c>
      <c r="E106" s="49">
        <v>31</v>
      </c>
      <c r="F106" s="128">
        <v>0</v>
      </c>
      <c r="G106" s="375">
        <v>22</v>
      </c>
      <c r="H106" s="375">
        <v>0</v>
      </c>
      <c r="I106" s="49">
        <f t="shared" si="72"/>
        <v>54586288.466804318</v>
      </c>
      <c r="J106" s="32">
        <f t="shared" si="69"/>
        <v>-1230665.114971444</v>
      </c>
      <c r="K106" s="41">
        <f t="shared" si="70"/>
        <v>-2.2048231513897173E-2</v>
      </c>
      <c r="L106" s="12">
        <f t="shared" si="73"/>
        <v>2.2048231513897173E-2</v>
      </c>
      <c r="M106" s="389">
        <f t="shared" si="74"/>
        <v>1514536625207.6775</v>
      </c>
      <c r="N106" s="389">
        <f t="shared" si="76"/>
        <v>-2030964.7455034181</v>
      </c>
      <c r="O106" s="389">
        <f t="shared" si="77"/>
        <v>4124817797477.7642</v>
      </c>
      <c r="P106"/>
      <c r="Q106"/>
    </row>
    <row r="107" spans="1:17">
      <c r="A107" s="48">
        <v>44834</v>
      </c>
      <c r="B107" s="49">
        <f>Inputs!H128</f>
        <v>50427785.124635339</v>
      </c>
      <c r="C107" s="373">
        <f t="shared" ref="C107:D107" si="113">C131</f>
        <v>63.6</v>
      </c>
      <c r="D107" s="373">
        <f t="shared" si="113"/>
        <v>31.9</v>
      </c>
      <c r="E107" s="49">
        <v>30</v>
      </c>
      <c r="F107" s="128">
        <v>1</v>
      </c>
      <c r="G107" s="375">
        <v>21</v>
      </c>
      <c r="H107" s="375">
        <v>0</v>
      </c>
      <c r="I107" s="49">
        <f t="shared" si="72"/>
        <v>49510162.739112884</v>
      </c>
      <c r="J107" s="32">
        <f t="shared" si="69"/>
        <v>-917622.38552245498</v>
      </c>
      <c r="K107" s="41">
        <f t="shared" si="70"/>
        <v>-1.8196761631598442E-2</v>
      </c>
      <c r="L107" s="12">
        <f t="shared" si="73"/>
        <v>1.8196761631598442E-2</v>
      </c>
      <c r="M107" s="389">
        <f t="shared" si="74"/>
        <v>842030842411.92102</v>
      </c>
      <c r="N107" s="389">
        <f t="shared" si="76"/>
        <v>313042.72944898903</v>
      </c>
      <c r="O107" s="389">
        <f t="shared" si="77"/>
        <v>97995750460.87294</v>
      </c>
      <c r="P107"/>
      <c r="Q107"/>
    </row>
    <row r="108" spans="1:17">
      <c r="A108" s="48">
        <v>44865</v>
      </c>
      <c r="B108" s="49">
        <f>Inputs!H129</f>
        <v>49278519.044430614</v>
      </c>
      <c r="C108" s="373">
        <f t="shared" ref="C108:D108" si="114">C132</f>
        <v>239.1</v>
      </c>
      <c r="D108" s="373">
        <f t="shared" si="114"/>
        <v>4</v>
      </c>
      <c r="E108" s="49">
        <v>31</v>
      </c>
      <c r="F108" s="128">
        <v>1</v>
      </c>
      <c r="G108" s="375">
        <v>20</v>
      </c>
      <c r="H108" s="375">
        <v>0</v>
      </c>
      <c r="I108" s="49">
        <f t="shared" si="72"/>
        <v>48934284.333530158</v>
      </c>
      <c r="J108" s="32">
        <f t="shared" si="69"/>
        <v>-344234.71090045571</v>
      </c>
      <c r="K108" s="41">
        <f t="shared" si="70"/>
        <v>-6.9854922099035896E-3</v>
      </c>
      <c r="L108" s="12">
        <f t="shared" si="73"/>
        <v>6.9854922099035896E-3</v>
      </c>
      <c r="M108" s="389">
        <f t="shared" si="74"/>
        <v>118497536188.72032</v>
      </c>
      <c r="N108" s="389">
        <f t="shared" si="76"/>
        <v>573387.67462199926</v>
      </c>
      <c r="O108" s="389">
        <f t="shared" si="77"/>
        <v>328773425408.42371</v>
      </c>
      <c r="P108"/>
      <c r="Q108"/>
    </row>
    <row r="109" spans="1:17">
      <c r="A109" s="48">
        <v>44895</v>
      </c>
      <c r="B109" s="49">
        <f>Inputs!H130</f>
        <v>51388703.38421718</v>
      </c>
      <c r="C109" s="373">
        <f t="shared" ref="C109:D109" si="115">C133</f>
        <v>440.6</v>
      </c>
      <c r="D109" s="373">
        <f t="shared" si="115"/>
        <v>0</v>
      </c>
      <c r="E109" s="49">
        <v>30</v>
      </c>
      <c r="F109" s="128">
        <v>0</v>
      </c>
      <c r="G109" s="375">
        <v>22</v>
      </c>
      <c r="H109" s="375">
        <v>0</v>
      </c>
      <c r="I109" s="49">
        <f t="shared" si="72"/>
        <v>51744028.7824241</v>
      </c>
      <c r="J109" s="32">
        <f t="shared" si="69"/>
        <v>355325.39820691943</v>
      </c>
      <c r="K109" s="41">
        <f t="shared" si="70"/>
        <v>6.9144651413028096E-3</v>
      </c>
      <c r="L109" s="12">
        <f t="shared" si="73"/>
        <v>6.9144651413028096E-3</v>
      </c>
      <c r="M109" s="389">
        <f t="shared" si="74"/>
        <v>126256138610.90587</v>
      </c>
      <c r="N109" s="389">
        <f t="shared" si="76"/>
        <v>699560.10910737514</v>
      </c>
      <c r="O109" s="389">
        <f t="shared" si="77"/>
        <v>489384346254.32263</v>
      </c>
      <c r="P109"/>
      <c r="Q109"/>
    </row>
    <row r="110" spans="1:17">
      <c r="A110" s="48">
        <v>44926</v>
      </c>
      <c r="B110" s="49">
        <f>Inputs!H131</f>
        <v>53032670.407337762</v>
      </c>
      <c r="C110" s="373">
        <f t="shared" ref="C110:D110" si="116">C134</f>
        <v>574.20000000000005</v>
      </c>
      <c r="D110" s="373">
        <f t="shared" si="116"/>
        <v>0</v>
      </c>
      <c r="E110" s="49">
        <v>31</v>
      </c>
      <c r="F110" s="128">
        <v>0</v>
      </c>
      <c r="G110" s="375">
        <v>20</v>
      </c>
      <c r="H110" s="375">
        <v>0</v>
      </c>
      <c r="I110" s="49">
        <f t="shared" si="72"/>
        <v>52386423.908377856</v>
      </c>
      <c r="J110" s="32">
        <f t="shared" si="69"/>
        <v>-646246.4989599064</v>
      </c>
      <c r="K110" s="41">
        <f t="shared" si="70"/>
        <v>-1.2185818552906394E-2</v>
      </c>
      <c r="L110" s="12">
        <f t="shared" si="73"/>
        <v>1.2185818552906394E-2</v>
      </c>
      <c r="M110" s="389">
        <f t="shared" si="74"/>
        <v>417634537417.93628</v>
      </c>
      <c r="N110" s="389">
        <f t="shared" si="76"/>
        <v>-1001571.8971668258</v>
      </c>
      <c r="O110" s="389">
        <f t="shared" si="77"/>
        <v>1003146265194.3547</v>
      </c>
      <c r="P110"/>
      <c r="Q110"/>
    </row>
    <row r="111" spans="1:17">
      <c r="A111" s="48">
        <v>44957</v>
      </c>
      <c r="B111" s="49">
        <f>Inputs!H132</f>
        <v>55497237.357380912</v>
      </c>
      <c r="C111" s="373">
        <f t="shared" ref="C111:D111" si="117">C135</f>
        <v>722</v>
      </c>
      <c r="D111" s="373">
        <f t="shared" si="117"/>
        <v>0</v>
      </c>
      <c r="E111" s="49">
        <v>31</v>
      </c>
      <c r="F111" s="128">
        <v>0</v>
      </c>
      <c r="G111" s="375">
        <v>21</v>
      </c>
      <c r="H111" s="375">
        <v>0</v>
      </c>
      <c r="I111" s="49">
        <f>$S$18+$S$19*C111+$S$20*D111+$S$21*E111+$S$22*F111+$S$23*G111+H111*$S$24</f>
        <v>54644009.485187143</v>
      </c>
      <c r="J111" s="32">
        <f t="shared" si="69"/>
        <v>-853227.87219376862</v>
      </c>
      <c r="K111" s="41">
        <f t="shared" si="70"/>
        <v>-1.5374240463526293E-2</v>
      </c>
      <c r="L111" s="12">
        <f t="shared" si="73"/>
        <v>1.5374240463526293E-2</v>
      </c>
      <c r="M111" s="389">
        <f t="shared" si="74"/>
        <v>727997801888.30591</v>
      </c>
      <c r="N111" s="389">
        <f t="shared" si="76"/>
        <v>-206981.37323386222</v>
      </c>
      <c r="O111" s="389">
        <f t="shared" si="77"/>
        <v>42841288865.775375</v>
      </c>
      <c r="P111"/>
      <c r="Q111"/>
    </row>
    <row r="112" spans="1:17">
      <c r="A112" s="48">
        <v>44985</v>
      </c>
      <c r="B112" s="49">
        <f>Inputs!H133</f>
        <v>50683434.184946798</v>
      </c>
      <c r="C112" s="373">
        <f t="shared" ref="C112:D112" si="118">C136</f>
        <v>653.70000000000005</v>
      </c>
      <c r="D112" s="373">
        <f t="shared" si="118"/>
        <v>0</v>
      </c>
      <c r="E112" s="49">
        <v>28</v>
      </c>
      <c r="F112" s="128">
        <v>0</v>
      </c>
      <c r="G112" s="375">
        <v>19</v>
      </c>
      <c r="H112" s="375">
        <v>0</v>
      </c>
      <c r="I112" s="49">
        <f t="shared" si="72"/>
        <v>50272036.750272989</v>
      </c>
      <c r="J112" s="32">
        <f t="shared" si="69"/>
        <v>-411397.43467380852</v>
      </c>
      <c r="K112" s="41">
        <f t="shared" si="70"/>
        <v>-8.1169999880551773E-3</v>
      </c>
      <c r="L112" s="12">
        <f t="shared" si="73"/>
        <v>8.1169999880551773E-3</v>
      </c>
      <c r="M112" s="389">
        <f t="shared" si="74"/>
        <v>169247849256.19055</v>
      </c>
      <c r="N112" s="389">
        <f t="shared" si="76"/>
        <v>441830.43751996011</v>
      </c>
      <c r="O112" s="389">
        <f t="shared" si="77"/>
        <v>195214135519.07938</v>
      </c>
      <c r="P112"/>
      <c r="Q112"/>
    </row>
    <row r="113" spans="1:17">
      <c r="A113" s="48">
        <v>45016</v>
      </c>
      <c r="B113" s="49">
        <f>Inputs!H134</f>
        <v>54872468.613593929</v>
      </c>
      <c r="C113" s="373">
        <f t="shared" ref="C113:D113" si="119">C137</f>
        <v>563.70000000000005</v>
      </c>
      <c r="D113" s="373">
        <f t="shared" si="119"/>
        <v>0</v>
      </c>
      <c r="E113" s="49">
        <v>31</v>
      </c>
      <c r="F113" s="128">
        <v>0</v>
      </c>
      <c r="G113" s="375">
        <v>23</v>
      </c>
      <c r="H113" s="375">
        <v>0</v>
      </c>
      <c r="I113" s="49">
        <f t="shared" si="72"/>
        <v>54480287.137489736</v>
      </c>
      <c r="J113" s="32">
        <f t="shared" si="69"/>
        <v>-392181.47610419244</v>
      </c>
      <c r="K113" s="41">
        <f t="shared" si="70"/>
        <v>-7.1471447524238899E-3</v>
      </c>
      <c r="L113" s="12">
        <f t="shared" si="73"/>
        <v>7.1471447524238899E-3</v>
      </c>
      <c r="M113" s="389">
        <f t="shared" si="74"/>
        <v>153806310199.26328</v>
      </c>
      <c r="N113" s="389">
        <f t="shared" si="76"/>
        <v>19215.958569616079</v>
      </c>
      <c r="O113" s="389">
        <f t="shared" si="77"/>
        <v>369253063.74920166</v>
      </c>
      <c r="P113"/>
      <c r="Q113"/>
    </row>
    <row r="114" spans="1:17">
      <c r="A114" s="48">
        <v>45046</v>
      </c>
      <c r="B114" s="49">
        <f>Inputs!H135</f>
        <v>48752006.861458883</v>
      </c>
      <c r="C114" s="373">
        <f t="shared" ref="C114:D114" si="120">C138</f>
        <v>351.6</v>
      </c>
      <c r="D114" s="373">
        <f t="shared" si="120"/>
        <v>0.3</v>
      </c>
      <c r="E114" s="49">
        <v>30</v>
      </c>
      <c r="F114" s="128">
        <v>1</v>
      </c>
      <c r="G114" s="375">
        <v>19</v>
      </c>
      <c r="H114" s="375">
        <v>0</v>
      </c>
      <c r="I114" s="49">
        <f t="shared" si="72"/>
        <v>48310451.756874159</v>
      </c>
      <c r="J114" s="32">
        <f t="shared" si="69"/>
        <v>-441555.10458472371</v>
      </c>
      <c r="K114" s="41">
        <f t="shared" si="70"/>
        <v>-9.0571677559759516E-3</v>
      </c>
      <c r="L114" s="12">
        <f t="shared" si="73"/>
        <v>9.0571677559759516E-3</v>
      </c>
      <c r="M114" s="389">
        <f t="shared" si="74"/>
        <v>194970910384.82629</v>
      </c>
      <c r="N114" s="389">
        <f t="shared" si="76"/>
        <v>-49373.628480531275</v>
      </c>
      <c r="O114" s="389">
        <f t="shared" si="77"/>
        <v>2437755189.333529</v>
      </c>
      <c r="P114"/>
      <c r="Q114"/>
    </row>
    <row r="115" spans="1:17">
      <c r="A115" s="48">
        <v>45077</v>
      </c>
      <c r="B115" s="49">
        <f>Inputs!H136</f>
        <v>50753269.126201965</v>
      </c>
      <c r="C115" s="373">
        <f t="shared" ref="C115:D115" si="121">C139</f>
        <v>155.1</v>
      </c>
      <c r="D115" s="373">
        <f t="shared" si="121"/>
        <v>19.7</v>
      </c>
      <c r="E115" s="49">
        <v>31</v>
      </c>
      <c r="F115" s="128">
        <v>1</v>
      </c>
      <c r="G115" s="375">
        <v>22</v>
      </c>
      <c r="H115" s="375">
        <v>0</v>
      </c>
      <c r="I115" s="49">
        <f t="shared" si="72"/>
        <v>50878119.554447323</v>
      </c>
      <c r="J115" s="32">
        <f t="shared" si="69"/>
        <v>124850.42824535817</v>
      </c>
      <c r="K115" s="41">
        <f t="shared" si="70"/>
        <v>2.4599484997687112E-3</v>
      </c>
      <c r="L115" s="12">
        <f t="shared" si="73"/>
        <v>2.4599484997687112E-3</v>
      </c>
      <c r="M115" s="389">
        <f t="shared" si="74"/>
        <v>15587629433.04933</v>
      </c>
      <c r="N115" s="389">
        <f t="shared" si="76"/>
        <v>566405.53283008188</v>
      </c>
      <c r="O115" s="389">
        <f t="shared" si="77"/>
        <v>320815227620.52899</v>
      </c>
      <c r="P115"/>
      <c r="Q115"/>
    </row>
    <row r="116" spans="1:17">
      <c r="A116" s="48">
        <v>45107</v>
      </c>
      <c r="B116" s="49">
        <f>Inputs!H137</f>
        <v>51682469.541966349</v>
      </c>
      <c r="C116" s="373">
        <f t="shared" ref="C116:D116" si="122">C140</f>
        <v>33.299999999999997</v>
      </c>
      <c r="D116" s="373">
        <f t="shared" si="122"/>
        <v>50.5</v>
      </c>
      <c r="E116" s="49">
        <v>30</v>
      </c>
      <c r="F116" s="128">
        <v>0</v>
      </c>
      <c r="G116" s="375">
        <v>22</v>
      </c>
      <c r="H116" s="375">
        <v>0</v>
      </c>
      <c r="I116" s="49">
        <f t="shared" si="72"/>
        <v>51861021.889086634</v>
      </c>
      <c r="J116" s="32">
        <f t="shared" si="69"/>
        <v>178552.34712028503</v>
      </c>
      <c r="K116" s="41">
        <f t="shared" si="70"/>
        <v>3.4547951888270335E-3</v>
      </c>
      <c r="L116" s="12">
        <f t="shared" si="73"/>
        <v>3.4547951888270335E-3</v>
      </c>
      <c r="M116" s="389">
        <f t="shared" si="74"/>
        <v>31880940662.162758</v>
      </c>
      <c r="N116" s="389">
        <f t="shared" si="76"/>
        <v>53701.918874926865</v>
      </c>
      <c r="O116" s="389">
        <f t="shared" si="77"/>
        <v>2883896090.8492265</v>
      </c>
      <c r="P116"/>
      <c r="Q116"/>
    </row>
    <row r="117" spans="1:17">
      <c r="A117" s="48">
        <v>45138</v>
      </c>
      <c r="B117" s="49">
        <f>Inputs!H138</f>
        <v>54186277.793249846</v>
      </c>
      <c r="C117" s="373">
        <f t="shared" ref="C117:D117" si="123">C141</f>
        <v>5.9</v>
      </c>
      <c r="D117" s="373">
        <f t="shared" si="123"/>
        <v>92.1</v>
      </c>
      <c r="E117" s="49">
        <v>31</v>
      </c>
      <c r="F117" s="128">
        <v>0</v>
      </c>
      <c r="G117" s="375">
        <v>20</v>
      </c>
      <c r="H117" s="375">
        <v>0</v>
      </c>
      <c r="I117" s="49">
        <f t="shared" si="72"/>
        <v>54398762.853691794</v>
      </c>
      <c r="J117" s="32">
        <f t="shared" si="69"/>
        <v>212485.06044194847</v>
      </c>
      <c r="K117" s="41">
        <f t="shared" si="70"/>
        <v>3.9213813735775446E-3</v>
      </c>
      <c r="L117" s="12">
        <f t="shared" si="73"/>
        <v>3.9213813735775446E-3</v>
      </c>
      <c r="M117" s="389">
        <f t="shared" si="74"/>
        <v>45149900911.018494</v>
      </c>
      <c r="N117" s="389">
        <f t="shared" si="76"/>
        <v>33932.713321663439</v>
      </c>
      <c r="O117" s="389">
        <f t="shared" si="77"/>
        <v>1151429033.3701954</v>
      </c>
      <c r="P117"/>
      <c r="Q117"/>
    </row>
    <row r="118" spans="1:17">
      <c r="A118" s="48">
        <v>45169</v>
      </c>
      <c r="B118" s="49">
        <f>Inputs!H139</f>
        <v>54058540.927572526</v>
      </c>
      <c r="C118" s="373">
        <f t="shared" ref="C118:D118" si="124">C142</f>
        <v>11</v>
      </c>
      <c r="D118" s="373">
        <f t="shared" si="124"/>
        <v>76.5</v>
      </c>
      <c r="E118" s="49">
        <v>31</v>
      </c>
      <c r="F118" s="128">
        <v>0</v>
      </c>
      <c r="G118" s="375">
        <v>22</v>
      </c>
      <c r="H118" s="375">
        <v>0</v>
      </c>
      <c r="I118" s="49">
        <f t="shared" si="72"/>
        <v>54586288.466804318</v>
      </c>
      <c r="J118" s="32">
        <f t="shared" si="69"/>
        <v>527747.53923179209</v>
      </c>
      <c r="K118" s="41">
        <f t="shared" si="70"/>
        <v>9.7625191168009273E-3</v>
      </c>
      <c r="L118" s="12">
        <f t="shared" si="73"/>
        <v>9.7625191168009273E-3</v>
      </c>
      <c r="M118" s="389">
        <f t="shared" si="74"/>
        <v>278517465165.21191</v>
      </c>
      <c r="N118" s="389">
        <f t="shared" si="76"/>
        <v>315262.47878984362</v>
      </c>
      <c r="O118" s="389">
        <f t="shared" si="77"/>
        <v>99390430532.716599</v>
      </c>
      <c r="P118"/>
      <c r="Q118"/>
    </row>
    <row r="119" spans="1:17">
      <c r="A119" s="48">
        <v>45199</v>
      </c>
      <c r="B119" s="49">
        <f>Inputs!H140</f>
        <v>50649652.23258853</v>
      </c>
      <c r="C119" s="373">
        <f t="shared" ref="C119:D119" si="125">C143</f>
        <v>63.6</v>
      </c>
      <c r="D119" s="373">
        <f t="shared" si="125"/>
        <v>31.9</v>
      </c>
      <c r="E119" s="49">
        <v>30</v>
      </c>
      <c r="F119" s="128">
        <v>1</v>
      </c>
      <c r="G119" s="375">
        <v>20</v>
      </c>
      <c r="H119" s="375">
        <v>0</v>
      </c>
      <c r="I119" s="49">
        <f t="shared" si="72"/>
        <v>48776129.617678128</v>
      </c>
      <c r="J119" s="32">
        <f t="shared" si="69"/>
        <v>-1873522.6149104014</v>
      </c>
      <c r="K119" s="41">
        <f t="shared" si="70"/>
        <v>-3.6989841634193034E-2</v>
      </c>
      <c r="L119" s="12">
        <f t="shared" si="73"/>
        <v>3.6989841634193034E-2</v>
      </c>
      <c r="M119" s="389">
        <f t="shared" si="74"/>
        <v>3510086988580.708</v>
      </c>
      <c r="N119" s="389">
        <f t="shared" si="76"/>
        <v>-2401270.1541421935</v>
      </c>
      <c r="O119" s="389">
        <f t="shared" si="77"/>
        <v>5766098353174.0732</v>
      </c>
      <c r="P119"/>
      <c r="Q119"/>
    </row>
    <row r="120" spans="1:17">
      <c r="A120" s="48">
        <v>45230</v>
      </c>
      <c r="B120" s="49">
        <f>Inputs!H141</f>
        <v>50214326.357765101</v>
      </c>
      <c r="C120" s="373">
        <f t="shared" ref="C120:D120" si="126">C144</f>
        <v>239.1</v>
      </c>
      <c r="D120" s="373">
        <f t="shared" si="126"/>
        <v>4</v>
      </c>
      <c r="E120" s="49">
        <v>31</v>
      </c>
      <c r="F120" s="128">
        <v>1</v>
      </c>
      <c r="G120" s="375">
        <v>21</v>
      </c>
      <c r="H120" s="375">
        <v>0</v>
      </c>
      <c r="I120" s="49">
        <f t="shared" si="72"/>
        <v>49668317.454964906</v>
      </c>
      <c r="J120" s="32">
        <f t="shared" si="69"/>
        <v>-546008.90280019492</v>
      </c>
      <c r="K120" s="41">
        <f t="shared" si="70"/>
        <v>-1.0873568210594159E-2</v>
      </c>
      <c r="L120" s="12">
        <f t="shared" si="73"/>
        <v>1.0873568210594159E-2</v>
      </c>
      <c r="M120" s="389">
        <f t="shared" si="74"/>
        <v>298125721937.07269</v>
      </c>
      <c r="N120" s="389">
        <f t="shared" si="76"/>
        <v>1327513.7121102065</v>
      </c>
      <c r="O120" s="389">
        <f t="shared" si="77"/>
        <v>1762292655840.6201</v>
      </c>
      <c r="P120"/>
      <c r="Q120"/>
    </row>
    <row r="121" spans="1:17">
      <c r="A121" s="48">
        <v>45260</v>
      </c>
      <c r="B121" s="49">
        <f>Inputs!H142</f>
        <v>51448966.514165252</v>
      </c>
      <c r="C121" s="373">
        <f t="shared" ref="C121:D121" si="127">C145</f>
        <v>440.6</v>
      </c>
      <c r="D121" s="373">
        <f t="shared" si="127"/>
        <v>0</v>
      </c>
      <c r="E121" s="49">
        <v>30</v>
      </c>
      <c r="F121" s="128">
        <v>0</v>
      </c>
      <c r="G121" s="375">
        <v>22</v>
      </c>
      <c r="H121" s="375">
        <v>0</v>
      </c>
      <c r="I121" s="49">
        <f t="shared" si="72"/>
        <v>51744028.7824241</v>
      </c>
      <c r="J121" s="32">
        <f t="shared" si="69"/>
        <v>295062.2682588473</v>
      </c>
      <c r="K121" s="41">
        <f t="shared" si="70"/>
        <v>5.73504752865364E-3</v>
      </c>
      <c r="L121" s="12">
        <f t="shared" si="73"/>
        <v>5.73504752865364E-3</v>
      </c>
      <c r="M121" s="389">
        <f t="shared" si="74"/>
        <v>87061742150.055969</v>
      </c>
      <c r="N121" s="389">
        <f t="shared" si="76"/>
        <v>841071.17105904222</v>
      </c>
      <c r="O121" s="389">
        <f t="shared" si="77"/>
        <v>707400714786.62866</v>
      </c>
      <c r="P121"/>
      <c r="Q121"/>
    </row>
    <row r="122" spans="1:17">
      <c r="A122" s="48">
        <v>45291</v>
      </c>
      <c r="B122" s="49">
        <f>Inputs!H143</f>
        <v>49608944.797605887</v>
      </c>
      <c r="C122" s="373">
        <f t="shared" ref="C122:D122" si="128">C146</f>
        <v>574.20000000000005</v>
      </c>
      <c r="D122" s="373">
        <f t="shared" si="128"/>
        <v>0</v>
      </c>
      <c r="E122" s="49">
        <v>31</v>
      </c>
      <c r="F122" s="128">
        <v>0</v>
      </c>
      <c r="G122" s="375">
        <v>19</v>
      </c>
      <c r="H122" s="375">
        <v>0</v>
      </c>
      <c r="I122" s="49">
        <f t="shared" si="72"/>
        <v>51652390.786943108</v>
      </c>
      <c r="J122" s="32">
        <f t="shared" si="69"/>
        <v>2043445.9893372208</v>
      </c>
      <c r="K122" s="41">
        <f t="shared" si="70"/>
        <v>4.1191079505400748E-2</v>
      </c>
      <c r="L122" s="12">
        <f t="shared" si="73"/>
        <v>4.1191079505400748E-2</v>
      </c>
      <c r="M122" s="389">
        <f t="shared" si="74"/>
        <v>4175671511338.373</v>
      </c>
      <c r="N122" s="389">
        <f t="shared" si="76"/>
        <v>1748383.7210783735</v>
      </c>
      <c r="O122" s="389">
        <f t="shared" si="77"/>
        <v>3056845636131.8599</v>
      </c>
      <c r="P122"/>
      <c r="Q122"/>
    </row>
    <row r="123" spans="1:17">
      <c r="A123" s="48">
        <v>45322</v>
      </c>
      <c r="B123" s="49"/>
      <c r="C123" s="57">
        <v>722</v>
      </c>
      <c r="D123" s="57">
        <v>0</v>
      </c>
      <c r="E123" s="113">
        <v>31</v>
      </c>
      <c r="F123" s="128">
        <v>0</v>
      </c>
      <c r="G123" s="375">
        <v>22</v>
      </c>
      <c r="H123" s="375">
        <v>0</v>
      </c>
      <c r="I123" s="49">
        <f t="shared" si="72"/>
        <v>55378042.606621891</v>
      </c>
      <c r="J123" s="32"/>
      <c r="L123" s="5">
        <f>AVERAGE(L3:L122)</f>
        <v>2.4856915253192911E-2</v>
      </c>
      <c r="M123" s="389">
        <f>SUM(M3:M122)</f>
        <v>341465945707582.38</v>
      </c>
      <c r="N123" s="389"/>
      <c r="O123" s="389">
        <f>SUM(O4:O122)</f>
        <v>506460243558509.5</v>
      </c>
    </row>
    <row r="124" spans="1:17">
      <c r="A124" s="48">
        <v>45351</v>
      </c>
      <c r="B124" s="49"/>
      <c r="C124" s="57">
        <v>653.70000000000005</v>
      </c>
      <c r="D124" s="57">
        <v>0</v>
      </c>
      <c r="E124" s="113">
        <v>29</v>
      </c>
      <c r="F124" s="128">
        <v>0</v>
      </c>
      <c r="G124" s="375">
        <v>20</v>
      </c>
      <c r="H124" s="375">
        <v>0</v>
      </c>
      <c r="I124" s="49">
        <f t="shared" si="72"/>
        <v>51739355.272749953</v>
      </c>
      <c r="J124" s="32"/>
      <c r="M124" s="389"/>
      <c r="N124" s="389"/>
      <c r="O124" s="389"/>
      <c r="P124"/>
      <c r="Q124"/>
    </row>
    <row r="125" spans="1:17">
      <c r="A125" s="48">
        <v>45382</v>
      </c>
      <c r="B125" s="49"/>
      <c r="C125" s="57">
        <v>563.70000000000005</v>
      </c>
      <c r="D125" s="57">
        <v>0</v>
      </c>
      <c r="E125" s="113">
        <v>31</v>
      </c>
      <c r="F125" s="128">
        <v>0</v>
      </c>
      <c r="G125" s="375">
        <v>20</v>
      </c>
      <c r="H125" s="375">
        <v>0</v>
      </c>
      <c r="I125" s="49">
        <f t="shared" si="72"/>
        <v>52278187.773185484</v>
      </c>
      <c r="J125" s="32"/>
      <c r="M125" s="389"/>
      <c r="N125" s="389"/>
      <c r="O125" s="389"/>
      <c r="P125"/>
      <c r="Q125"/>
    </row>
    <row r="126" spans="1:17">
      <c r="A126" s="48">
        <v>45412</v>
      </c>
      <c r="B126" s="49"/>
      <c r="C126" s="57">
        <v>351.6</v>
      </c>
      <c r="D126" s="57">
        <v>0.3</v>
      </c>
      <c r="E126" s="113">
        <v>30</v>
      </c>
      <c r="F126" s="128">
        <v>1</v>
      </c>
      <c r="G126" s="375">
        <v>22</v>
      </c>
      <c r="H126" s="375">
        <v>0</v>
      </c>
      <c r="I126" s="49">
        <f t="shared" si="72"/>
        <v>50512551.121178411</v>
      </c>
      <c r="J126" s="32"/>
      <c r="M126" s="389"/>
      <c r="N126" s="389"/>
      <c r="O126" s="389"/>
      <c r="P126"/>
      <c r="Q126"/>
    </row>
    <row r="127" spans="1:17">
      <c r="A127" s="48">
        <v>45443</v>
      </c>
      <c r="B127" s="49"/>
      <c r="C127" s="57">
        <v>155.1</v>
      </c>
      <c r="D127" s="57">
        <v>19.7</v>
      </c>
      <c r="E127" s="113">
        <v>31</v>
      </c>
      <c r="F127" s="128">
        <v>1</v>
      </c>
      <c r="G127" s="375">
        <v>22</v>
      </c>
      <c r="H127" s="375">
        <v>0</v>
      </c>
      <c r="I127" s="49">
        <f t="shared" si="72"/>
        <v>50878119.554447323</v>
      </c>
      <c r="J127" s="32"/>
      <c r="M127" s="389"/>
      <c r="N127" s="389"/>
      <c r="O127" s="389"/>
      <c r="P127"/>
      <c r="Q127"/>
    </row>
    <row r="128" spans="1:17">
      <c r="A128" s="48">
        <v>45473</v>
      </c>
      <c r="B128" s="49"/>
      <c r="C128" s="57">
        <v>33.299999999999997</v>
      </c>
      <c r="D128" s="57">
        <v>50.5</v>
      </c>
      <c r="E128" s="113">
        <v>30</v>
      </c>
      <c r="F128" s="128">
        <v>0</v>
      </c>
      <c r="G128" s="375">
        <v>20</v>
      </c>
      <c r="H128" s="375">
        <v>0</v>
      </c>
      <c r="I128" s="49">
        <f t="shared" si="72"/>
        <v>50392955.64621713</v>
      </c>
      <c r="J128" s="32"/>
      <c r="M128" s="389"/>
      <c r="N128" s="389"/>
      <c r="O128" s="389"/>
      <c r="P128"/>
      <c r="Q128"/>
    </row>
    <row r="129" spans="1:17">
      <c r="A129" s="48">
        <v>45504</v>
      </c>
      <c r="B129" s="49"/>
      <c r="C129" s="57">
        <v>5.9</v>
      </c>
      <c r="D129" s="57">
        <v>92.1</v>
      </c>
      <c r="E129" s="113">
        <v>31</v>
      </c>
      <c r="F129" s="128">
        <v>0</v>
      </c>
      <c r="G129" s="375">
        <v>22</v>
      </c>
      <c r="H129" s="375">
        <v>0</v>
      </c>
      <c r="I129" s="49">
        <f t="shared" si="72"/>
        <v>55866829.096561298</v>
      </c>
      <c r="J129" s="32"/>
      <c r="K129"/>
      <c r="L129"/>
      <c r="M129" s="389"/>
      <c r="N129" s="389"/>
      <c r="O129" s="389"/>
      <c r="P129"/>
      <c r="Q129"/>
    </row>
    <row r="130" spans="1:17">
      <c r="A130" s="48">
        <v>45535</v>
      </c>
      <c r="B130" s="49"/>
      <c r="C130" s="57">
        <v>11</v>
      </c>
      <c r="D130" s="57">
        <v>76.5</v>
      </c>
      <c r="E130" s="113">
        <v>31</v>
      </c>
      <c r="F130" s="128">
        <v>0</v>
      </c>
      <c r="G130" s="375">
        <v>21</v>
      </c>
      <c r="H130" s="375">
        <v>0</v>
      </c>
      <c r="I130" s="49">
        <f t="shared" si="72"/>
        <v>53852255.345369563</v>
      </c>
      <c r="J130" s="32"/>
      <c r="K130"/>
      <c r="L130"/>
      <c r="M130" s="389"/>
      <c r="N130" s="389"/>
      <c r="O130" s="389"/>
      <c r="P130"/>
      <c r="Q130"/>
    </row>
    <row r="131" spans="1:17">
      <c r="A131" s="48">
        <v>45565</v>
      </c>
      <c r="B131" s="49"/>
      <c r="C131" s="57">
        <v>63.6</v>
      </c>
      <c r="D131" s="57">
        <v>31.9</v>
      </c>
      <c r="E131" s="113">
        <v>30</v>
      </c>
      <c r="F131" s="128">
        <v>1</v>
      </c>
      <c r="G131" s="375">
        <v>20</v>
      </c>
      <c r="H131" s="375">
        <v>0</v>
      </c>
      <c r="I131" s="49">
        <f t="shared" si="72"/>
        <v>48776129.617678128</v>
      </c>
      <c r="J131" s="32"/>
      <c r="K131"/>
      <c r="L131"/>
      <c r="M131" s="391"/>
      <c r="N131" s="389"/>
      <c r="O131" s="391"/>
      <c r="Q131"/>
    </row>
    <row r="132" spans="1:17">
      <c r="A132" s="48">
        <v>45596</v>
      </c>
      <c r="B132" s="49"/>
      <c r="C132" s="57">
        <v>239.1</v>
      </c>
      <c r="D132" s="57">
        <v>4</v>
      </c>
      <c r="E132" s="113">
        <v>31</v>
      </c>
      <c r="F132" s="128">
        <v>1</v>
      </c>
      <c r="G132" s="375">
        <v>22</v>
      </c>
      <c r="H132" s="375">
        <v>0</v>
      </c>
      <c r="I132" s="49">
        <f t="shared" ref="I132:I146" si="129">$S$18+$S$19*C132+$S$20*D132+$S$21*E132+$S$22*F132+$S$23*G132+H132*$S$24</f>
        <v>50402350.576399662</v>
      </c>
      <c r="J132" s="32"/>
      <c r="K132"/>
      <c r="L132"/>
      <c r="M132"/>
      <c r="N132" s="389"/>
      <c r="O132" s="389"/>
      <c r="P132"/>
      <c r="Q132"/>
    </row>
    <row r="133" spans="1:17">
      <c r="A133" s="48">
        <v>45626</v>
      </c>
      <c r="B133" s="49"/>
      <c r="C133" s="57">
        <v>440.6</v>
      </c>
      <c r="D133" s="57">
        <v>0</v>
      </c>
      <c r="E133" s="113">
        <v>30</v>
      </c>
      <c r="F133" s="128">
        <v>0</v>
      </c>
      <c r="G133" s="375">
        <v>21</v>
      </c>
      <c r="H133" s="375">
        <v>0</v>
      </c>
      <c r="I133" s="49">
        <f t="shared" si="129"/>
        <v>51009995.660989344</v>
      </c>
      <c r="J133" s="32"/>
      <c r="K133"/>
      <c r="L133"/>
      <c r="M133"/>
      <c r="N133" s="389"/>
      <c r="O133" s="389"/>
      <c r="P133"/>
      <c r="Q133"/>
    </row>
    <row r="134" spans="1:17">
      <c r="A134" s="48">
        <v>45657</v>
      </c>
      <c r="B134" s="49"/>
      <c r="C134" s="57">
        <v>574.20000000000005</v>
      </c>
      <c r="D134" s="57">
        <v>0</v>
      </c>
      <c r="E134" s="113">
        <v>31</v>
      </c>
      <c r="F134" s="128">
        <v>0</v>
      </c>
      <c r="G134" s="375">
        <v>20</v>
      </c>
      <c r="H134" s="375">
        <v>0</v>
      </c>
      <c r="I134" s="49">
        <f t="shared" si="129"/>
        <v>52386423.908377856</v>
      </c>
      <c r="J134" s="32"/>
      <c r="K134"/>
      <c r="L134"/>
      <c r="M134"/>
      <c r="N134" s="389"/>
      <c r="O134" s="389"/>
      <c r="P134"/>
      <c r="Q134"/>
    </row>
    <row r="135" spans="1:17">
      <c r="A135" s="48">
        <v>45688</v>
      </c>
      <c r="B135" s="49"/>
      <c r="C135" s="57">
        <v>722</v>
      </c>
      <c r="D135" s="57">
        <v>0</v>
      </c>
      <c r="E135" s="113">
        <v>31</v>
      </c>
      <c r="F135" s="128">
        <v>0</v>
      </c>
      <c r="G135" s="375">
        <v>22</v>
      </c>
      <c r="H135" s="375">
        <v>0</v>
      </c>
      <c r="I135" s="49">
        <f t="shared" si="129"/>
        <v>55378042.606621891</v>
      </c>
      <c r="J135" s="32"/>
      <c r="K135"/>
      <c r="L135"/>
      <c r="M135"/>
      <c r="N135" s="389"/>
      <c r="O135" s="389"/>
      <c r="P135"/>
      <c r="Q135"/>
    </row>
    <row r="136" spans="1:17">
      <c r="A136" s="48">
        <v>45716</v>
      </c>
      <c r="B136" s="49"/>
      <c r="C136" s="57">
        <v>653.70000000000005</v>
      </c>
      <c r="D136" s="57">
        <v>0</v>
      </c>
      <c r="E136" s="113">
        <v>28</v>
      </c>
      <c r="F136" s="128">
        <v>0</v>
      </c>
      <c r="G136" s="375">
        <v>19</v>
      </c>
      <c r="H136" s="375">
        <v>0</v>
      </c>
      <c r="I136" s="49">
        <f t="shared" si="129"/>
        <v>50272036.750272989</v>
      </c>
      <c r="J136" s="32"/>
      <c r="K136"/>
      <c r="L136"/>
      <c r="M136"/>
      <c r="N136" s="389"/>
      <c r="O136" s="389"/>
      <c r="P136"/>
      <c r="Q136"/>
    </row>
    <row r="137" spans="1:17">
      <c r="A137" s="48">
        <v>45747</v>
      </c>
      <c r="B137" s="49"/>
      <c r="C137" s="57">
        <v>563.70000000000005</v>
      </c>
      <c r="D137" s="57">
        <v>0</v>
      </c>
      <c r="E137" s="113">
        <v>31</v>
      </c>
      <c r="F137" s="128">
        <v>0</v>
      </c>
      <c r="G137" s="375">
        <v>21</v>
      </c>
      <c r="H137" s="375">
        <v>0</v>
      </c>
      <c r="I137" s="49">
        <f t="shared" si="129"/>
        <v>53012220.89462024</v>
      </c>
      <c r="J137" s="32"/>
      <c r="K137"/>
      <c r="L137"/>
      <c r="M137"/>
      <c r="N137" s="389"/>
      <c r="O137" s="389"/>
      <c r="P137"/>
      <c r="Q137"/>
    </row>
    <row r="138" spans="1:17">
      <c r="A138" s="48">
        <v>45777</v>
      </c>
      <c r="B138" s="49"/>
      <c r="C138" s="57">
        <v>351.6</v>
      </c>
      <c r="D138" s="57">
        <v>0.3</v>
      </c>
      <c r="E138" s="113">
        <v>30</v>
      </c>
      <c r="F138" s="128">
        <v>1</v>
      </c>
      <c r="G138" s="375">
        <v>21</v>
      </c>
      <c r="H138" s="375">
        <v>0</v>
      </c>
      <c r="I138" s="49">
        <f t="shared" si="129"/>
        <v>49778517.999743655</v>
      </c>
      <c r="J138" s="32"/>
      <c r="K138"/>
      <c r="L138"/>
      <c r="M138"/>
      <c r="N138" s="389"/>
      <c r="O138" s="389"/>
      <c r="P138"/>
      <c r="Q138"/>
    </row>
    <row r="139" spans="1:17">
      <c r="A139" s="48">
        <v>45808</v>
      </c>
      <c r="B139" s="49"/>
      <c r="C139" s="57">
        <v>155.1</v>
      </c>
      <c r="D139" s="57">
        <v>19.7</v>
      </c>
      <c r="E139" s="113">
        <v>31</v>
      </c>
      <c r="F139" s="128">
        <v>1</v>
      </c>
      <c r="G139" s="375">
        <v>21</v>
      </c>
      <c r="H139" s="375">
        <v>0</v>
      </c>
      <c r="I139" s="49">
        <f t="shared" si="129"/>
        <v>50144086.433012575</v>
      </c>
      <c r="J139" s="32"/>
      <c r="K139"/>
      <c r="L139"/>
      <c r="M139"/>
      <c r="N139" s="389"/>
      <c r="O139" s="389"/>
      <c r="P139"/>
      <c r="Q139"/>
    </row>
    <row r="140" spans="1:17">
      <c r="A140" s="48">
        <v>45838</v>
      </c>
      <c r="B140" s="49"/>
      <c r="C140" s="57">
        <v>33.299999999999997</v>
      </c>
      <c r="D140" s="57">
        <v>50.5</v>
      </c>
      <c r="E140" s="113">
        <v>30</v>
      </c>
      <c r="F140" s="128">
        <v>0</v>
      </c>
      <c r="G140" s="375">
        <v>21</v>
      </c>
      <c r="H140" s="375">
        <v>0</v>
      </c>
      <c r="I140" s="49">
        <f t="shared" si="129"/>
        <v>51126988.767651886</v>
      </c>
      <c r="J140" s="32"/>
      <c r="K140"/>
      <c r="L140"/>
      <c r="M140"/>
      <c r="N140" s="389"/>
      <c r="O140" s="389"/>
      <c r="P140"/>
      <c r="Q140"/>
    </row>
    <row r="141" spans="1:17">
      <c r="A141" s="48">
        <v>45869</v>
      </c>
      <c r="B141" s="49"/>
      <c r="C141" s="57">
        <v>5.9</v>
      </c>
      <c r="D141" s="57">
        <v>92.1</v>
      </c>
      <c r="E141" s="113">
        <v>31</v>
      </c>
      <c r="F141" s="128">
        <v>0</v>
      </c>
      <c r="G141" s="375">
        <v>22</v>
      </c>
      <c r="H141" s="375">
        <v>0</v>
      </c>
      <c r="I141" s="49">
        <f t="shared" si="129"/>
        <v>55866829.096561298</v>
      </c>
      <c r="J141" s="32"/>
      <c r="K141"/>
      <c r="L141"/>
      <c r="M141"/>
      <c r="N141" s="389"/>
      <c r="O141" s="389"/>
      <c r="P141"/>
      <c r="Q141"/>
    </row>
    <row r="142" spans="1:17">
      <c r="A142" s="48">
        <v>45900</v>
      </c>
      <c r="B142" s="49"/>
      <c r="C142" s="57">
        <v>11</v>
      </c>
      <c r="D142" s="57">
        <v>76.5</v>
      </c>
      <c r="E142" s="113">
        <v>31</v>
      </c>
      <c r="F142" s="128">
        <v>0</v>
      </c>
      <c r="G142" s="375">
        <v>20</v>
      </c>
      <c r="H142" s="375">
        <v>0</v>
      </c>
      <c r="I142" s="49">
        <f t="shared" si="129"/>
        <v>53118222.223934814</v>
      </c>
      <c r="J142" s="32"/>
      <c r="K142"/>
      <c r="L142"/>
      <c r="M142"/>
      <c r="N142" s="389"/>
      <c r="O142" s="389"/>
      <c r="P142"/>
      <c r="Q142"/>
    </row>
    <row r="143" spans="1:17">
      <c r="A143" s="48">
        <v>45930</v>
      </c>
      <c r="B143" s="49"/>
      <c r="C143" s="57">
        <v>63.6</v>
      </c>
      <c r="D143" s="57">
        <v>31.9</v>
      </c>
      <c r="E143" s="113">
        <v>30</v>
      </c>
      <c r="F143" s="128">
        <v>1</v>
      </c>
      <c r="G143" s="375">
        <v>21</v>
      </c>
      <c r="H143" s="375">
        <v>0</v>
      </c>
      <c r="I143" s="49">
        <f t="shared" si="129"/>
        <v>49510162.739112884</v>
      </c>
      <c r="J143" s="32"/>
      <c r="K143"/>
      <c r="L143"/>
      <c r="M143"/>
      <c r="N143" s="389"/>
      <c r="O143" s="389"/>
      <c r="P143"/>
      <c r="Q143"/>
    </row>
    <row r="144" spans="1:17">
      <c r="A144" s="48">
        <v>45961</v>
      </c>
      <c r="B144" s="49"/>
      <c r="C144" s="57">
        <v>239.1</v>
      </c>
      <c r="D144" s="57">
        <v>4</v>
      </c>
      <c r="E144" s="113">
        <v>31</v>
      </c>
      <c r="F144" s="128">
        <v>1</v>
      </c>
      <c r="G144" s="375">
        <v>22</v>
      </c>
      <c r="H144" s="375">
        <v>0</v>
      </c>
      <c r="I144" s="49">
        <f t="shared" si="129"/>
        <v>50402350.576399662</v>
      </c>
      <c r="J144" s="32"/>
      <c r="K144"/>
      <c r="L144"/>
      <c r="M144"/>
      <c r="N144" s="389"/>
      <c r="O144" s="389"/>
      <c r="P144"/>
      <c r="Q144"/>
    </row>
    <row r="145" spans="1:17">
      <c r="A145" s="48">
        <v>45991</v>
      </c>
      <c r="B145" s="49"/>
      <c r="C145" s="57">
        <v>440.6</v>
      </c>
      <c r="D145" s="57">
        <v>0</v>
      </c>
      <c r="E145" s="113">
        <v>30</v>
      </c>
      <c r="F145" s="128">
        <v>0</v>
      </c>
      <c r="G145" s="375">
        <v>20</v>
      </c>
      <c r="H145" s="375">
        <v>0</v>
      </c>
      <c r="I145" s="49">
        <f t="shared" si="129"/>
        <v>50275962.539554596</v>
      </c>
      <c r="J145" s="32"/>
      <c r="M145"/>
      <c r="N145" s="389"/>
      <c r="O145" s="389"/>
      <c r="P145"/>
      <c r="Q145"/>
    </row>
    <row r="146" spans="1:17">
      <c r="A146" s="48">
        <v>46022</v>
      </c>
      <c r="B146" s="49"/>
      <c r="C146" s="57">
        <v>574.20000000000005</v>
      </c>
      <c r="D146" s="57">
        <v>0</v>
      </c>
      <c r="E146" s="113">
        <v>31</v>
      </c>
      <c r="F146" s="128">
        <v>0</v>
      </c>
      <c r="G146" s="375">
        <v>21</v>
      </c>
      <c r="H146" s="375">
        <v>0</v>
      </c>
      <c r="I146" s="49">
        <f t="shared" si="129"/>
        <v>53120457.029812604</v>
      </c>
      <c r="J146" s="32"/>
      <c r="M146"/>
      <c r="N146" s="389"/>
      <c r="O146" s="389"/>
      <c r="P146"/>
      <c r="Q146"/>
    </row>
    <row r="147" spans="1:17">
      <c r="A147" s="33"/>
      <c r="E147" s="10"/>
      <c r="F147" s="59"/>
      <c r="M147"/>
      <c r="N147" s="389"/>
      <c r="O147" s="389"/>
      <c r="P147"/>
      <c r="Q147"/>
    </row>
    <row r="148" spans="1:17">
      <c r="A148" s="33"/>
      <c r="E148" s="10"/>
      <c r="F148" s="59"/>
      <c r="M148"/>
      <c r="N148" s="389"/>
      <c r="O148" s="389"/>
      <c r="P148"/>
      <c r="Q148"/>
    </row>
    <row r="149" spans="1:17">
      <c r="A149" s="33"/>
      <c r="C149" s="118" t="s">
        <v>99</v>
      </c>
      <c r="D149" s="116"/>
      <c r="E149" s="10"/>
      <c r="F149" s="59"/>
      <c r="M149"/>
      <c r="N149" s="389"/>
      <c r="O149" s="389"/>
      <c r="P149"/>
      <c r="Q149"/>
    </row>
    <row r="150" spans="1:17">
      <c r="A150" s="33"/>
      <c r="C150" s="119" t="s">
        <v>100</v>
      </c>
      <c r="D150" s="117"/>
      <c r="E150" s="10"/>
      <c r="F150" s="59"/>
      <c r="I150" s="32">
        <f>SUM(I2:I146)</f>
        <v>7442848136.9562178</v>
      </c>
      <c r="M150"/>
      <c r="N150" s="389"/>
      <c r="O150" s="389"/>
      <c r="P150"/>
      <c r="Q150"/>
    </row>
    <row r="151" spans="1:17" ht="13">
      <c r="A151" s="33"/>
      <c r="E151" s="10"/>
      <c r="F151" s="59"/>
      <c r="K151" s="492" t="s">
        <v>295</v>
      </c>
      <c r="M151"/>
      <c r="N151" s="389"/>
      <c r="O151" s="389"/>
      <c r="P151"/>
      <c r="Q151"/>
    </row>
    <row r="152" spans="1:17">
      <c r="A152" s="26">
        <v>2014</v>
      </c>
      <c r="B152" s="6">
        <f>SUM(B3:B14)</f>
        <v>619303842.74033093</v>
      </c>
      <c r="I152" s="6">
        <f>SUM(I3:I14)</f>
        <v>622005877.65729916</v>
      </c>
      <c r="J152" s="36">
        <f>'Power Purchased Model'!I152</f>
        <v>620725407.93864655</v>
      </c>
      <c r="K152" s="493">
        <f>I152/J152</f>
        <v>1.0020628601669535</v>
      </c>
      <c r="L152" s="5"/>
      <c r="M152"/>
      <c r="N152" s="389"/>
      <c r="O152" s="389"/>
      <c r="P152"/>
      <c r="Q152"/>
    </row>
    <row r="153" spans="1:17">
      <c r="A153" s="26">
        <v>2015</v>
      </c>
      <c r="B153" s="6">
        <f>SUM(B15:B26)</f>
        <v>624159352.36889601</v>
      </c>
      <c r="I153" s="6">
        <f>SUM(I15:I26)</f>
        <v>622005877.65729904</v>
      </c>
      <c r="J153" s="36">
        <f>'Power Purchased Model'!I153</f>
        <v>620652686.75390017</v>
      </c>
      <c r="K153" s="493">
        <f t="shared" ref="K153:K163" si="130">I153/J153</f>
        <v>1.0021802707573477</v>
      </c>
      <c r="L153" s="5"/>
      <c r="M153"/>
      <c r="N153" s="389"/>
      <c r="O153" s="389"/>
      <c r="P153"/>
      <c r="Q153"/>
    </row>
    <row r="154" spans="1:17">
      <c r="A154" s="26">
        <v>2016</v>
      </c>
      <c r="B154" s="6">
        <f>SUM(B27:B38)</f>
        <v>624543694.89777017</v>
      </c>
      <c r="I154" s="6">
        <f>SUM(I27:I38)</f>
        <v>622739163.05834138</v>
      </c>
      <c r="J154" s="36">
        <f>'Power Purchased Model'!I154</f>
        <v>626030371.03278196</v>
      </c>
      <c r="K154" s="493">
        <f t="shared" si="130"/>
        <v>0.99474273433569849</v>
      </c>
      <c r="L154" s="5"/>
      <c r="M154"/>
      <c r="N154" s="389"/>
      <c r="O154" s="389"/>
      <c r="P154"/>
      <c r="Q154"/>
    </row>
    <row r="155" spans="1:17">
      <c r="A155" s="26">
        <v>2017</v>
      </c>
      <c r="B155" s="6">
        <f>SUM(B39:B50)</f>
        <v>607172997.99343801</v>
      </c>
      <c r="I155" s="6">
        <f>SUM(I39:I50)</f>
        <v>621271844.53586435</v>
      </c>
      <c r="J155" s="36">
        <f>'Power Purchased Model'!I155</f>
        <v>618123675.20686507</v>
      </c>
      <c r="K155" s="493">
        <f t="shared" si="130"/>
        <v>1.0050931058868531</v>
      </c>
      <c r="L155" s="5"/>
      <c r="M155"/>
      <c r="N155" s="389"/>
      <c r="O155" s="389"/>
      <c r="P155"/>
      <c r="Q155"/>
    </row>
    <row r="156" spans="1:17">
      <c r="A156" s="26">
        <v>2018</v>
      </c>
      <c r="B156" s="6">
        <f>SUM(B51:B62)</f>
        <v>633220675.30431294</v>
      </c>
      <c r="I156" s="6">
        <f>SUM(I51:I62)</f>
        <v>622005877.65729916</v>
      </c>
      <c r="J156" s="36">
        <f>'Power Purchased Model'!I156</f>
        <v>628373960.93887949</v>
      </c>
      <c r="K156" s="493">
        <f t="shared" si="130"/>
        <v>0.98986577471786785</v>
      </c>
      <c r="L156" s="5"/>
      <c r="M156"/>
      <c r="N156" s="389"/>
      <c r="O156" s="389"/>
      <c r="P156"/>
      <c r="Q156"/>
    </row>
    <row r="157" spans="1:17">
      <c r="A157" s="26">
        <v>2019</v>
      </c>
      <c r="B157" s="6">
        <f>SUM(B63:B74)</f>
        <v>626711581.68187904</v>
      </c>
      <c r="I157" s="6">
        <f>SUM(I63:I74)</f>
        <v>622739910.77873397</v>
      </c>
      <c r="J157" s="36">
        <f>'Power Purchased Model'!I157</f>
        <v>622991158.95097506</v>
      </c>
      <c r="K157" s="493">
        <f t="shared" si="130"/>
        <v>0.99959670668093559</v>
      </c>
      <c r="L157" s="5"/>
      <c r="M157"/>
      <c r="N157" s="389"/>
      <c r="O157" s="389"/>
      <c r="P157"/>
      <c r="Q157"/>
    </row>
    <row r="158" spans="1:17">
      <c r="A158" s="26">
        <v>2020</v>
      </c>
      <c r="B158" s="6">
        <f>SUM(B75:B86)</f>
        <v>604483596.54768991</v>
      </c>
      <c r="I158" s="6">
        <f>SUM(I75:I86)</f>
        <v>599316911.9238441</v>
      </c>
      <c r="J158" s="36">
        <f>'Power Purchased Model'!I158</f>
        <v>601329176.08900738</v>
      </c>
      <c r="K158" s="493">
        <f t="shared" si="130"/>
        <v>0.99665363956186048</v>
      </c>
      <c r="L158" s="5"/>
      <c r="M158"/>
      <c r="N158" s="389"/>
      <c r="O158" s="389"/>
      <c r="P158"/>
      <c r="Q158"/>
    </row>
    <row r="159" spans="1:17">
      <c r="A159" s="26">
        <v>2021</v>
      </c>
      <c r="B159" s="6">
        <f>SUM(B87:B98)</f>
        <v>610737931.91403091</v>
      </c>
      <c r="I159" s="6">
        <f>SUM(I87:I98)</f>
        <v>622739910.77873397</v>
      </c>
      <c r="J159" s="36">
        <f>'Power Purchased Model'!I159</f>
        <v>624451396.36743033</v>
      </c>
      <c r="K159" s="493">
        <f t="shared" si="130"/>
        <v>0.99725921729272693</v>
      </c>
      <c r="L159" s="5"/>
      <c r="M159"/>
      <c r="P159"/>
      <c r="Q159"/>
    </row>
    <row r="160" spans="1:17">
      <c r="A160" s="26">
        <v>2022</v>
      </c>
      <c r="B160" s="6">
        <f>SUM(B99:B110)</f>
        <v>624627795.36230266</v>
      </c>
      <c r="I160" s="6">
        <f>SUM(I99:I110)</f>
        <v>621271844.53586447</v>
      </c>
      <c r="J160" s="36">
        <f>'Power Purchased Model'!I160</f>
        <v>621732226.16426349</v>
      </c>
      <c r="K160" s="493">
        <f t="shared" si="130"/>
        <v>0.99925951782934064</v>
      </c>
      <c r="L160" s="5"/>
      <c r="P160"/>
      <c r="Q160"/>
    </row>
    <row r="161" spans="1:19">
      <c r="A161" s="26">
        <v>2023</v>
      </c>
      <c r="B161" s="6">
        <f>SUM(B111:B122)</f>
        <v>622407594.308496</v>
      </c>
      <c r="I161" s="6">
        <f>SUM(I111:I122)</f>
        <v>621271844.53586435</v>
      </c>
      <c r="J161" s="36">
        <f>'Power Purchased Model'!I161</f>
        <v>612959003.67639446</v>
      </c>
      <c r="K161" s="493">
        <f t="shared" si="130"/>
        <v>1.0135618219319911</v>
      </c>
      <c r="L161" s="5"/>
      <c r="P161"/>
      <c r="Q161"/>
    </row>
    <row r="162" spans="1:19">
      <c r="A162" s="26">
        <v>2024</v>
      </c>
      <c r="I162" s="15">
        <f>SUM(I123:I134)</f>
        <v>623473196.17977619</v>
      </c>
      <c r="J162" s="36">
        <f>'Power Purchased Model'!I162</f>
        <v>623479098.30101109</v>
      </c>
      <c r="K162" s="493">
        <f t="shared" si="130"/>
        <v>0.999990533570009</v>
      </c>
      <c r="L162" s="5"/>
      <c r="P162"/>
      <c r="Q162"/>
    </row>
    <row r="163" spans="1:19">
      <c r="A163" s="26">
        <v>2015</v>
      </c>
      <c r="I163" s="15">
        <f>SUM(I135:I146)</f>
        <v>622005877.65729916</v>
      </c>
      <c r="J163" s="23">
        <f>'Power Purchased Model'!I163</f>
        <v>622011914.34977186</v>
      </c>
      <c r="K163" s="493">
        <f t="shared" si="130"/>
        <v>0.99999029489253588</v>
      </c>
      <c r="L163" s="5"/>
      <c r="P163"/>
      <c r="Q163"/>
      <c r="R163" s="6"/>
      <c r="S163" s="36"/>
    </row>
    <row r="164" spans="1:19">
      <c r="I164" s="6"/>
      <c r="M164" s="5"/>
      <c r="N164" s="5"/>
      <c r="O164" s="5"/>
      <c r="P164"/>
      <c r="Q164"/>
      <c r="R164" s="6"/>
      <c r="S164" s="36"/>
    </row>
    <row r="165" spans="1:19">
      <c r="A165" s="42" t="s">
        <v>8</v>
      </c>
      <c r="B165" s="6">
        <f>SUM(B152:B161)</f>
        <v>6197369063.1191463</v>
      </c>
      <c r="I165" s="6">
        <f>SUM(I152:I161)</f>
        <v>6197369063.1191444</v>
      </c>
      <c r="J165" s="32">
        <f>I165-B165</f>
        <v>0</v>
      </c>
      <c r="K165" s="1" t="s">
        <v>68</v>
      </c>
      <c r="M165" s="5"/>
      <c r="N165" s="5"/>
      <c r="O165" s="5"/>
      <c r="P165"/>
      <c r="Q165" s="5"/>
      <c r="R165" s="6"/>
      <c r="S165" s="36"/>
    </row>
    <row r="166" spans="1:19">
      <c r="M166" s="5"/>
      <c r="N166" s="5"/>
      <c r="O166" s="5"/>
      <c r="P166"/>
      <c r="Q166" s="5"/>
      <c r="R166" s="6"/>
      <c r="S166" s="36"/>
    </row>
    <row r="167" spans="1:19">
      <c r="I167" s="6">
        <f>SUM(I152:I163)</f>
        <v>7442848136.9562197</v>
      </c>
      <c r="J167" s="32">
        <f>I150-I167</f>
        <v>0</v>
      </c>
      <c r="M167" s="5"/>
      <c r="N167" s="5"/>
      <c r="O167" s="5"/>
      <c r="P167"/>
      <c r="Q167" s="5"/>
      <c r="R167" s="6"/>
      <c r="S167" s="36"/>
    </row>
    <row r="168" spans="1:19">
      <c r="I168" s="578"/>
      <c r="J168" s="578"/>
      <c r="K168"/>
      <c r="L168"/>
      <c r="M168" s="5"/>
      <c r="N168" s="5"/>
      <c r="O168" s="5"/>
      <c r="P168"/>
      <c r="Q168" s="5"/>
      <c r="R168" s="6"/>
      <c r="S168" s="36"/>
    </row>
    <row r="169" spans="1:19">
      <c r="M169" s="5"/>
      <c r="N169" s="5"/>
      <c r="O169" s="5"/>
      <c r="P169"/>
      <c r="Q169" s="6"/>
      <c r="R169" s="6"/>
      <c r="S169" s="36"/>
    </row>
    <row r="170" spans="1:19">
      <c r="M170" s="5"/>
      <c r="N170" s="5"/>
      <c r="O170" s="5"/>
      <c r="P170"/>
      <c r="Q170" s="6"/>
      <c r="R170" s="6"/>
      <c r="S170" s="36"/>
    </row>
    <row r="171" spans="1:19">
      <c r="A171"/>
      <c r="B171"/>
      <c r="C171"/>
      <c r="D171"/>
      <c r="E171"/>
      <c r="G171"/>
      <c r="H171"/>
      <c r="I171"/>
      <c r="J171"/>
      <c r="M171" s="5"/>
      <c r="N171" s="5"/>
      <c r="O171" s="5"/>
      <c r="P171"/>
    </row>
    <row r="172" spans="1:19">
      <c r="A172"/>
      <c r="B172"/>
      <c r="C172"/>
      <c r="D172"/>
      <c r="E172"/>
      <c r="G172"/>
      <c r="H172"/>
      <c r="I172"/>
      <c r="J172"/>
      <c r="M172" s="5"/>
      <c r="N172" s="5"/>
      <c r="O172" s="5"/>
      <c r="P172"/>
    </row>
    <row r="173" spans="1:19">
      <c r="A173"/>
      <c r="B173"/>
      <c r="C173"/>
      <c r="D173"/>
      <c r="E173"/>
      <c r="G173"/>
      <c r="H173"/>
      <c r="I173"/>
      <c r="J173"/>
      <c r="M173" s="5"/>
      <c r="N173" s="5"/>
      <c r="O173" s="5"/>
      <c r="P173"/>
    </row>
    <row r="174" spans="1:19">
      <c r="A174"/>
      <c r="B174"/>
      <c r="C174"/>
      <c r="D174"/>
      <c r="E174"/>
      <c r="G174"/>
      <c r="H174"/>
      <c r="I174"/>
      <c r="J174"/>
      <c r="M174" s="5"/>
      <c r="N174" s="5"/>
      <c r="O174" s="5"/>
      <c r="P174"/>
    </row>
    <row r="175" spans="1:19">
      <c r="A175"/>
      <c r="B175"/>
      <c r="C175"/>
      <c r="D175"/>
      <c r="E175"/>
      <c r="G175"/>
      <c r="H175"/>
      <c r="I175"/>
      <c r="J175"/>
      <c r="M175" s="5"/>
      <c r="N175" s="5"/>
      <c r="O175" s="5"/>
      <c r="P175"/>
    </row>
    <row r="176" spans="1:19">
      <c r="A176"/>
      <c r="B176"/>
      <c r="C176"/>
      <c r="D176"/>
      <c r="E176"/>
      <c r="G176"/>
      <c r="H176"/>
      <c r="I176"/>
      <c r="J176"/>
      <c r="M176" s="5"/>
      <c r="N176" s="5"/>
      <c r="O176" s="5"/>
      <c r="P176"/>
    </row>
    <row r="177" spans="1:17">
      <c r="A177"/>
      <c r="B177"/>
      <c r="C177"/>
      <c r="D177"/>
      <c r="E177"/>
      <c r="G177"/>
      <c r="H177"/>
      <c r="I177"/>
      <c r="J177"/>
      <c r="P177"/>
    </row>
    <row r="178" spans="1:17">
      <c r="A178"/>
      <c r="B178"/>
      <c r="C178"/>
      <c r="D178"/>
      <c r="E178"/>
      <c r="G178"/>
      <c r="H178"/>
      <c r="I178"/>
      <c r="J178"/>
      <c r="P178" s="5"/>
    </row>
    <row r="179" spans="1:17">
      <c r="A179"/>
      <c r="B179"/>
      <c r="C179"/>
      <c r="D179"/>
      <c r="E179"/>
      <c r="G179"/>
      <c r="H179"/>
      <c r="I179"/>
      <c r="J179"/>
      <c r="K179"/>
      <c r="L179"/>
      <c r="P179" s="5"/>
      <c r="Q179"/>
    </row>
    <row r="180" spans="1:17">
      <c r="A180"/>
      <c r="B180"/>
      <c r="C180"/>
      <c r="D180"/>
      <c r="E180"/>
      <c r="G180"/>
      <c r="H180"/>
      <c r="I180"/>
      <c r="J180"/>
      <c r="K180"/>
      <c r="L180"/>
      <c r="P180" s="5"/>
      <c r="Q180"/>
    </row>
    <row r="181" spans="1:17">
      <c r="A181"/>
      <c r="B181"/>
      <c r="C181"/>
      <c r="D181"/>
      <c r="E181"/>
      <c r="G181"/>
      <c r="H181"/>
      <c r="I181"/>
      <c r="J181"/>
      <c r="K181"/>
      <c r="L181"/>
      <c r="M181"/>
      <c r="N181"/>
      <c r="O181"/>
      <c r="P181" s="5"/>
      <c r="Q181"/>
    </row>
    <row r="182" spans="1:17">
      <c r="A182"/>
      <c r="B182"/>
      <c r="C182"/>
      <c r="D182"/>
      <c r="E182"/>
      <c r="G182"/>
      <c r="H182"/>
      <c r="I182"/>
      <c r="J182"/>
      <c r="K182"/>
      <c r="L182"/>
      <c r="P182" s="6"/>
      <c r="Q182"/>
    </row>
    <row r="183" spans="1:17">
      <c r="A183"/>
      <c r="B183"/>
      <c r="C183"/>
      <c r="D183"/>
      <c r="E183"/>
      <c r="G183"/>
      <c r="H183"/>
      <c r="I183"/>
      <c r="J183"/>
      <c r="K183"/>
      <c r="L183"/>
      <c r="P183" s="6"/>
      <c r="Q183"/>
    </row>
    <row r="184" spans="1:17">
      <c r="A184"/>
      <c r="K184"/>
      <c r="L184"/>
      <c r="Q184"/>
    </row>
    <row r="185" spans="1:17">
      <c r="A185"/>
      <c r="K185"/>
      <c r="L185"/>
      <c r="Q185"/>
    </row>
    <row r="186" spans="1:17">
      <c r="A186"/>
      <c r="K186"/>
      <c r="L186"/>
      <c r="Q186"/>
    </row>
    <row r="187" spans="1:17">
      <c r="A187"/>
      <c r="K187"/>
      <c r="L187"/>
      <c r="Q187"/>
    </row>
    <row r="188" spans="1:17">
      <c r="A188"/>
      <c r="K188"/>
      <c r="L188"/>
      <c r="Q188"/>
    </row>
    <row r="189" spans="1:17">
      <c r="A189"/>
      <c r="K189"/>
      <c r="L189"/>
      <c r="Q189"/>
    </row>
    <row r="190" spans="1:17">
      <c r="A190"/>
      <c r="K190"/>
      <c r="L190"/>
      <c r="Q190"/>
    </row>
    <row r="191" spans="1:17">
      <c r="A191"/>
      <c r="K191"/>
      <c r="L191"/>
      <c r="Q191"/>
    </row>
    <row r="192" spans="1:17">
      <c r="A192"/>
      <c r="K192"/>
      <c r="L192"/>
      <c r="M192"/>
      <c r="N192"/>
      <c r="O192"/>
      <c r="P192"/>
      <c r="Q192"/>
    </row>
    <row r="193" spans="1:17">
      <c r="A193"/>
      <c r="K193"/>
      <c r="L193"/>
      <c r="M193"/>
      <c r="N193"/>
      <c r="O193"/>
      <c r="P193"/>
      <c r="Q193"/>
    </row>
    <row r="194" spans="1:17">
      <c r="A194"/>
      <c r="K194"/>
      <c r="L194"/>
      <c r="M194"/>
      <c r="N194"/>
      <c r="O194"/>
      <c r="P194"/>
      <c r="Q194"/>
    </row>
    <row r="195" spans="1:17">
      <c r="A195"/>
      <c r="B195"/>
      <c r="C195"/>
      <c r="D195"/>
      <c r="E195"/>
      <c r="G195"/>
      <c r="H195"/>
      <c r="I195"/>
      <c r="J195"/>
      <c r="K195"/>
      <c r="L195"/>
      <c r="M195"/>
      <c r="N195"/>
      <c r="O195"/>
      <c r="P195"/>
      <c r="Q195"/>
    </row>
    <row r="196" spans="1:17">
      <c r="A196"/>
      <c r="B196"/>
      <c r="C196"/>
      <c r="D196"/>
      <c r="E196"/>
      <c r="G196"/>
      <c r="H196"/>
      <c r="I196"/>
      <c r="J196"/>
      <c r="K196"/>
      <c r="L196"/>
      <c r="M196"/>
      <c r="N196"/>
      <c r="O196"/>
      <c r="P196"/>
      <c r="Q196"/>
    </row>
    <row r="197" spans="1:17">
      <c r="M197"/>
      <c r="N197"/>
      <c r="O197"/>
      <c r="P197"/>
    </row>
    <row r="198" spans="1:17">
      <c r="M198"/>
      <c r="N198"/>
      <c r="O198"/>
      <c r="P198"/>
    </row>
    <row r="199" spans="1:17">
      <c r="M199"/>
      <c r="N199"/>
      <c r="O199"/>
      <c r="P199"/>
    </row>
    <row r="200" spans="1:17">
      <c r="M200"/>
      <c r="N200"/>
      <c r="O200"/>
      <c r="P200"/>
    </row>
    <row r="201" spans="1:17">
      <c r="M201"/>
      <c r="N201"/>
      <c r="O201"/>
      <c r="P201"/>
    </row>
    <row r="202" spans="1:17">
      <c r="M202"/>
      <c r="N202"/>
      <c r="O202"/>
      <c r="P202"/>
    </row>
    <row r="203" spans="1:17">
      <c r="M203"/>
      <c r="N203"/>
      <c r="O203"/>
      <c r="P203"/>
    </row>
    <row r="204" spans="1:17">
      <c r="M204"/>
      <c r="N204"/>
      <c r="O204"/>
      <c r="P204"/>
    </row>
    <row r="205" spans="1:17">
      <c r="M205"/>
      <c r="N205"/>
      <c r="O205"/>
      <c r="P205"/>
    </row>
    <row r="206" spans="1:17">
      <c r="M206"/>
      <c r="N206"/>
      <c r="O206"/>
      <c r="P206"/>
    </row>
    <row r="207" spans="1:17">
      <c r="M207"/>
      <c r="N207"/>
      <c r="O207"/>
      <c r="P207"/>
    </row>
    <row r="208" spans="1:17">
      <c r="M208"/>
      <c r="N208"/>
      <c r="O208"/>
      <c r="P208"/>
    </row>
    <row r="209" spans="13:16">
      <c r="M209"/>
      <c r="N209"/>
      <c r="O209"/>
      <c r="P209"/>
    </row>
  </sheetData>
  <mergeCells count="1">
    <mergeCell ref="I168:J168"/>
  </mergeCells>
  <printOptions gridLines="1"/>
  <pageMargins left="0.38" right="0.75" top="0.73" bottom="0.74" header="0.5" footer="0.5"/>
  <pageSetup scale="23" orientation="landscape" r:id="rId1"/>
  <headerFooter alignWithMargins="0">
    <oddFooter>&amp;L&amp;Z&amp;F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2:W62"/>
  <sheetViews>
    <sheetView workbookViewId="0">
      <pane xSplit="2" ySplit="2" topLeftCell="L6" activePane="bottomRight" state="frozen"/>
      <selection pane="topRight" activeCell="C1" sqref="C1"/>
      <selection pane="bottomLeft" activeCell="A3" sqref="A3"/>
      <selection pane="bottomRight" activeCell="G43" sqref="G43"/>
    </sheetView>
  </sheetViews>
  <sheetFormatPr defaultRowHeight="12.5"/>
  <cols>
    <col min="1" max="1" width="21.54296875" customWidth="1"/>
    <col min="2" max="5" width="18" style="1" customWidth="1"/>
    <col min="6" max="6" width="15.54296875" style="1" customWidth="1"/>
    <col min="7" max="7" width="15.54296875" style="6" customWidth="1"/>
    <col min="8" max="8" width="15" style="6" customWidth="1"/>
    <col min="9" max="9" width="21.26953125" style="6" bestFit="1" customWidth="1"/>
    <col min="10" max="10" width="20" style="6" customWidth="1"/>
    <col min="11" max="11" width="13.81640625" style="6" bestFit="1" customWidth="1"/>
    <col min="12" max="12" width="13" style="6" bestFit="1" customWidth="1"/>
    <col min="13" max="13" width="22.7265625" style="6" bestFit="1" customWidth="1"/>
    <col min="14" max="14" width="16.81640625" style="6" customWidth="1"/>
    <col min="15" max="15" width="24.54296875" style="6" bestFit="1" customWidth="1"/>
    <col min="16" max="17" width="16.81640625" customWidth="1"/>
    <col min="18" max="18" width="14.453125" customWidth="1"/>
    <col min="19" max="19" width="12.54296875" bestFit="1" customWidth="1"/>
    <col min="20" max="20" width="11.54296875" bestFit="1" customWidth="1"/>
    <col min="21" max="21" width="14" customWidth="1"/>
    <col min="22" max="22" width="10.1796875" bestFit="1" customWidth="1"/>
    <col min="23" max="23" width="12.54296875" style="6" bestFit="1" customWidth="1"/>
  </cols>
  <sheetData>
    <row r="2" spans="1:17">
      <c r="B2" s="2" t="s">
        <v>5</v>
      </c>
      <c r="C2" s="2" t="s">
        <v>6</v>
      </c>
      <c r="D2" s="2" t="s">
        <v>31</v>
      </c>
      <c r="E2" s="2" t="s">
        <v>7</v>
      </c>
      <c r="F2" s="2" t="s">
        <v>0</v>
      </c>
      <c r="G2" s="7" t="s">
        <v>2</v>
      </c>
      <c r="H2" s="31" t="str">
        <f>Inputs!B4</f>
        <v>Residential</v>
      </c>
      <c r="I2" s="31" t="str">
        <f>Inputs!C4</f>
        <v>General Service &lt; 50 kW</v>
      </c>
      <c r="J2" s="31" t="str">
        <f>Inputs!D4</f>
        <v>General Service &gt; 50 to 4999 kW</v>
      </c>
      <c r="K2" s="31" t="str">
        <f>Inputs!E4</f>
        <v>Sentinel Lighting</v>
      </c>
      <c r="L2" s="31" t="str">
        <f>Inputs!F4</f>
        <v xml:space="preserve">Street Lighting </v>
      </c>
      <c r="M2" s="31" t="str">
        <f>Inputs!G4</f>
        <v>Unmetered Scattered Load</v>
      </c>
      <c r="N2" s="31" t="str">
        <f>Inputs!H4</f>
        <v>Large Use</v>
      </c>
      <c r="O2" s="31" t="str">
        <f>Inputs!I4</f>
        <v>Wholesale Market Participant</v>
      </c>
    </row>
    <row r="3" spans="1:17">
      <c r="A3">
        <v>2014</v>
      </c>
      <c r="B3" s="61">
        <f>+'Power Purchased Model'!B152</f>
        <v>619303842.74033093</v>
      </c>
      <c r="C3" s="61">
        <f>+'Power Purchased Model'!I152</f>
        <v>620725407.93864655</v>
      </c>
      <c r="D3" s="23">
        <f>C3-B3</f>
        <v>1421565.1983156204</v>
      </c>
      <c r="E3" s="5">
        <f>D3/B3</f>
        <v>2.2954244753680161E-3</v>
      </c>
      <c r="F3" s="17">
        <f>1 +(B3-G3)/G3</f>
        <v>1.02914635921843</v>
      </c>
      <c r="G3" s="6">
        <f t="shared" ref="G3:G10" si="0">SUM(H3:O3)</f>
        <v>601764595.66999984</v>
      </c>
      <c r="H3" s="38">
        <f>SUMIF(Inputs!A$24:A$143,'Rate Class Energy Model'!A3,Inputs!I$24:I$143)</f>
        <v>140764990.61000001</v>
      </c>
      <c r="I3" s="38">
        <f>SUMIF(Inputs!A$24:A$143,'Rate Class Energy Model'!A3,Inputs!K$24:K$143)</f>
        <v>64490146.640000001</v>
      </c>
      <c r="J3" s="38">
        <f>SUMIF(Inputs!A$24:A$143,'Rate Class Energy Model'!A3,Inputs!M$24:M$143)</f>
        <v>364107049.56</v>
      </c>
      <c r="K3" s="38">
        <f>SUMIF(Inputs!A$24:A$143,'Rate Class Energy Model'!A3,Inputs!P$24:P$143)</f>
        <v>132993.29</v>
      </c>
      <c r="L3" s="38">
        <f>SUMIF(Inputs!A$24:A$143,'Rate Class Energy Model'!A3,Inputs!S$24:S$143)</f>
        <v>4375775.9000000004</v>
      </c>
      <c r="M3" s="38">
        <f>SUMIF(Inputs!A$24:A$143,'Rate Class Energy Model'!A3,Inputs!V$24:V$143)</f>
        <v>663456.44999999995</v>
      </c>
      <c r="N3" s="38">
        <f>SUMIF(Inputs!A$24:A$143,'Rate Class Energy Model'!A3,Inputs!Y$24:Y$143)</f>
        <v>23431958.809999999</v>
      </c>
      <c r="O3" s="38">
        <f>SUMIF(Inputs!A$24:A$143,'Rate Class Energy Model'!A3,Inputs!AB$24:AB$143)</f>
        <v>3798224.41</v>
      </c>
    </row>
    <row r="4" spans="1:17">
      <c r="A4">
        <v>2015</v>
      </c>
      <c r="B4" s="61">
        <f>+'Power Purchased Model'!B153</f>
        <v>624159352.36889601</v>
      </c>
      <c r="C4" s="61">
        <f>+'Power Purchased Model'!I153</f>
        <v>620652686.75390017</v>
      </c>
      <c r="D4" s="23">
        <f t="shared" ref="D4:D12" si="1">C4-B4</f>
        <v>-3506665.6149958372</v>
      </c>
      <c r="E4" s="5">
        <f t="shared" ref="E4:E12" si="2">D4/B4</f>
        <v>-5.6182216956084281E-3</v>
      </c>
      <c r="F4" s="17">
        <f>1 +(B4-G4)/G4</f>
        <v>1.0307314084719967</v>
      </c>
      <c r="G4" s="6">
        <f t="shared" si="0"/>
        <v>605549949.51999986</v>
      </c>
      <c r="H4" s="38">
        <f>SUMIF(Inputs!A$24:A$143,'Rate Class Energy Model'!A4,Inputs!I$24:I$143)</f>
        <v>138916795.50999999</v>
      </c>
      <c r="I4" s="38">
        <f>SUMIF(Inputs!A$24:A$143,'Rate Class Energy Model'!A4,Inputs!K$24:K$143)</f>
        <v>63555664.079999998</v>
      </c>
      <c r="J4" s="38">
        <f>SUMIF(Inputs!A$24:A$143,'Rate Class Energy Model'!A4,Inputs!M$24:M$143)</f>
        <v>369534512.30000001</v>
      </c>
      <c r="K4" s="38">
        <f>SUMIF(Inputs!A$24:A$143,'Rate Class Energy Model'!A4,Inputs!P$24:P$143)</f>
        <v>130859.43</v>
      </c>
      <c r="L4" s="38">
        <f>SUMIF(Inputs!A$24:A$143,'Rate Class Energy Model'!A4,Inputs!S$24:S$143)</f>
        <v>4307270.96</v>
      </c>
      <c r="M4" s="38">
        <f>SUMIF(Inputs!A$24:A$143,'Rate Class Energy Model'!A4,Inputs!V$24:V$143)</f>
        <v>663213.03</v>
      </c>
      <c r="N4" s="38">
        <f>SUMIF(Inputs!A$24:A$143,'Rate Class Energy Model'!A4,Inputs!Y$24:Y$143)</f>
        <v>24639647.649999999</v>
      </c>
      <c r="O4" s="38">
        <f>SUMIF(Inputs!A$24:A$143,'Rate Class Energy Model'!A4,Inputs!AB$24:AB$143)</f>
        <v>3801986.5600000005</v>
      </c>
      <c r="P4" s="36">
        <f t="shared" ref="P4:P12" si="3">O4+J4</f>
        <v>373336498.86000001</v>
      </c>
      <c r="Q4" s="36"/>
    </row>
    <row r="5" spans="1:17">
      <c r="A5">
        <v>2016</v>
      </c>
      <c r="B5" s="61">
        <f>+'Power Purchased Model'!B154</f>
        <v>624543694.89777017</v>
      </c>
      <c r="C5" s="61">
        <f>+'Power Purchased Model'!I154</f>
        <v>626030371.03278196</v>
      </c>
      <c r="D5" s="23">
        <f t="shared" si="1"/>
        <v>1486676.1350117922</v>
      </c>
      <c r="E5" s="5">
        <f t="shared" si="2"/>
        <v>2.3804197322897353E-3</v>
      </c>
      <c r="F5" s="17">
        <f>1 +(B5-G5)/G5</f>
        <v>1.0279461483157644</v>
      </c>
      <c r="G5" s="6">
        <f t="shared" si="0"/>
        <v>607564604.35310948</v>
      </c>
      <c r="H5" s="38">
        <f>SUMIF(Inputs!A$24:A$143,'Rate Class Energy Model'!A5,Inputs!I$24:I$143)</f>
        <v>139158721.56</v>
      </c>
      <c r="I5" s="38">
        <f>SUMIF(Inputs!A$24:A$143,'Rate Class Energy Model'!A5,Inputs!K$24:K$143)</f>
        <v>63059837.18</v>
      </c>
      <c r="J5" s="38">
        <f>SUMIF(Inputs!A$24:A$143,'Rate Class Energy Model'!A5,Inputs!M$24:M$143)</f>
        <v>373231714.50999999</v>
      </c>
      <c r="K5" s="38">
        <f>SUMIF(Inputs!A$24:A$143,'Rate Class Energy Model'!A5,Inputs!P$24:P$143)</f>
        <v>132437.74</v>
      </c>
      <c r="L5" s="38">
        <f>SUMIF(Inputs!A$24:A$143,'Rate Class Energy Model'!A5,Inputs!S$24:S$143)</f>
        <v>2722097.28</v>
      </c>
      <c r="M5" s="38">
        <f>SUMIF(Inputs!A$24:A$143,'Rate Class Energy Model'!A5,Inputs!V$24:V$143)</f>
        <v>665566.46</v>
      </c>
      <c r="N5" s="38">
        <f>SUMIF(Inputs!A$24:A$143,'Rate Class Energy Model'!A5,Inputs!Y$24:Y$143)</f>
        <v>25183381.620000001</v>
      </c>
      <c r="O5" s="38">
        <f>SUMIF(Inputs!A$24:A$143,'Rate Class Energy Model'!A5,Inputs!AB$24:AB$143)</f>
        <v>3410848.0031095138</v>
      </c>
      <c r="P5" s="36">
        <f t="shared" si="3"/>
        <v>376642562.51310951</v>
      </c>
      <c r="Q5" s="36"/>
    </row>
    <row r="6" spans="1:17">
      <c r="A6">
        <v>2017</v>
      </c>
      <c r="B6" s="61">
        <f>+'Power Purchased Model'!B155</f>
        <v>607172997.99343801</v>
      </c>
      <c r="C6" s="61">
        <f>+'Power Purchased Model'!I155</f>
        <v>618123675.20686507</v>
      </c>
      <c r="D6" s="23">
        <f t="shared" si="1"/>
        <v>10950677.213427067</v>
      </c>
      <c r="E6" s="5">
        <f t="shared" si="2"/>
        <v>1.8035514177370277E-2</v>
      </c>
      <c r="F6" s="17">
        <f t="shared" ref="F6:F8" si="4">1 +(B6-G6)/G6</f>
        <v>1.0243006072103951</v>
      </c>
      <c r="G6" s="6">
        <f t="shared" si="0"/>
        <v>592768366.74638665</v>
      </c>
      <c r="H6" s="38">
        <f>SUMIF(Inputs!A$24:A$143,'Rate Class Energy Model'!A6,Inputs!I$24:I$143)</f>
        <v>134065183.8</v>
      </c>
      <c r="I6" s="38">
        <f>SUMIF(Inputs!A$24:A$143,'Rate Class Energy Model'!A6,Inputs!K$24:K$143)</f>
        <v>62117168.049999997</v>
      </c>
      <c r="J6" s="38">
        <f>SUMIF(Inputs!A$24:A$143,'Rate Class Energy Model'!A6,Inputs!M$24:M$143)</f>
        <v>365627458.39999998</v>
      </c>
      <c r="K6" s="38">
        <f>SUMIF(Inputs!A$24:A$143,'Rate Class Energy Model'!A6,Inputs!P$24:P$143)</f>
        <v>129471.93</v>
      </c>
      <c r="L6" s="38">
        <f>SUMIF(Inputs!A$24:A$143,'Rate Class Energy Model'!A6,Inputs!S$24:S$143)</f>
        <v>2622813.08</v>
      </c>
      <c r="M6" s="38">
        <f>SUMIF(Inputs!A$24:A$143,'Rate Class Energy Model'!A6,Inputs!V$24:V$143)</f>
        <v>659309.14</v>
      </c>
      <c r="N6" s="38">
        <f>SUMIF(Inputs!A$24:A$143,'Rate Class Energy Model'!A6,Inputs!Y$24:Y$143)</f>
        <v>24407204.23</v>
      </c>
      <c r="O6" s="38">
        <f>SUMIF(Inputs!A$24:A$143,'Rate Class Energy Model'!A6,Inputs!AB$24:AB$143)</f>
        <v>3139758.1163866525</v>
      </c>
      <c r="P6" s="36">
        <f t="shared" si="3"/>
        <v>368767216.51638663</v>
      </c>
      <c r="Q6" s="36"/>
    </row>
    <row r="7" spans="1:17">
      <c r="A7">
        <v>2018</v>
      </c>
      <c r="B7" s="61">
        <f>+'Power Purchased Model'!B156</f>
        <v>633220675.30431294</v>
      </c>
      <c r="C7" s="61">
        <f>+'Power Purchased Model'!I156</f>
        <v>628373960.93887949</v>
      </c>
      <c r="D7" s="23">
        <f t="shared" si="1"/>
        <v>-4846714.3654334545</v>
      </c>
      <c r="E7" s="5">
        <f t="shared" si="2"/>
        <v>-7.6540684068855183E-3</v>
      </c>
      <c r="F7" s="17">
        <f t="shared" si="4"/>
        <v>1.0326619448559398</v>
      </c>
      <c r="G7" s="6">
        <f t="shared" si="0"/>
        <v>613192612.02430546</v>
      </c>
      <c r="H7" s="38">
        <f>SUMIF(Inputs!A$24:A$143,'Rate Class Energy Model'!A7,Inputs!I$24:I$143)</f>
        <v>146158990</v>
      </c>
      <c r="I7" s="38">
        <f>SUMIF(Inputs!A$24:A$143,'Rate Class Energy Model'!A7,Inputs!K$24:K$143)</f>
        <v>64384300</v>
      </c>
      <c r="J7" s="38">
        <f>SUMIF(Inputs!A$24:A$143,'Rate Class Energy Model'!A7,Inputs!M$24:M$143)</f>
        <v>368587747</v>
      </c>
      <c r="K7" s="38">
        <f>SUMIF(Inputs!A$24:A$143,'Rate Class Energy Model'!A7,Inputs!P$24:P$143)</f>
        <v>110217</v>
      </c>
      <c r="L7" s="38">
        <f>SUMIF(Inputs!A$24:A$143,'Rate Class Energy Model'!A7,Inputs!S$24:S$143)</f>
        <v>2481816</v>
      </c>
      <c r="M7" s="38">
        <f>SUMIF(Inputs!A$24:A$143,'Rate Class Energy Model'!A7,Inputs!V$24:V$143)</f>
        <v>643588</v>
      </c>
      <c r="N7" s="38">
        <f>SUMIF(Inputs!A$24:A$143,'Rate Class Energy Model'!A7,Inputs!Y$24:Y$143)</f>
        <v>26894138</v>
      </c>
      <c r="O7" s="38">
        <f>SUMIF(Inputs!A$24:A$143,'Rate Class Energy Model'!A7,Inputs!AB$24:AB$143)</f>
        <v>3931816.0243054987</v>
      </c>
      <c r="P7" s="36">
        <f t="shared" si="3"/>
        <v>372519563.02430552</v>
      </c>
      <c r="Q7" s="36"/>
    </row>
    <row r="8" spans="1:17">
      <c r="A8">
        <v>2019</v>
      </c>
      <c r="B8" s="61">
        <f>+'Power Purchased Model'!B157</f>
        <v>626711581.68187904</v>
      </c>
      <c r="C8" s="61">
        <f>+'Power Purchased Model'!I157</f>
        <v>622991158.95097506</v>
      </c>
      <c r="D8" s="23">
        <f t="shared" si="1"/>
        <v>-3720422.7309039831</v>
      </c>
      <c r="E8" s="5">
        <f t="shared" si="2"/>
        <v>-5.9364193029904505E-3</v>
      </c>
      <c r="F8" s="17">
        <f t="shared" si="4"/>
        <v>1.0254015836797072</v>
      </c>
      <c r="G8" s="6">
        <f t="shared" si="0"/>
        <v>611186477.23645186</v>
      </c>
      <c r="H8" s="38">
        <f>SUMIF(Inputs!A$24:A$143,'Rate Class Energy Model'!A8,Inputs!I$24:I$143)</f>
        <v>143256844</v>
      </c>
      <c r="I8" s="38">
        <f>SUMIF(Inputs!A$24:A$143,'Rate Class Energy Model'!A8,Inputs!K$24:K$143)</f>
        <v>62985946</v>
      </c>
      <c r="J8" s="38">
        <f>SUMIF(Inputs!A$24:A$143,'Rate Class Energy Model'!A8,Inputs!M$24:M$143)</f>
        <v>370357504.13815492</v>
      </c>
      <c r="K8" s="38">
        <f>SUMIF(Inputs!A$24:A$143,'Rate Class Energy Model'!A8,Inputs!P$24:P$143)</f>
        <v>97846</v>
      </c>
      <c r="L8" s="38">
        <f>SUMIF(Inputs!A$24:A$143,'Rate Class Energy Model'!A8,Inputs!S$24:S$143)</f>
        <v>2482833</v>
      </c>
      <c r="M8" s="38">
        <f>SUMIF(Inputs!A$24:A$143,'Rate Class Energy Model'!A8,Inputs!V$24:V$143)</f>
        <v>648488</v>
      </c>
      <c r="N8" s="38">
        <f>SUMIF(Inputs!A$24:A$143,'Rate Class Energy Model'!A8,Inputs!Y$24:Y$143)</f>
        <v>27745078</v>
      </c>
      <c r="O8" s="38">
        <f>SUMIF(Inputs!A$24:A$143,'Rate Class Energy Model'!A8,Inputs!AB$24:AB$143)</f>
        <v>3611938.0982968248</v>
      </c>
      <c r="P8" s="36">
        <f t="shared" si="3"/>
        <v>373969442.23645175</v>
      </c>
      <c r="Q8" s="36"/>
    </row>
    <row r="9" spans="1:17">
      <c r="A9">
        <v>2020</v>
      </c>
      <c r="B9" s="61">
        <f>+'Power Purchased Model'!B158</f>
        <v>604483596.54768991</v>
      </c>
      <c r="C9" s="61">
        <f>+'Power Purchased Model'!I158</f>
        <v>601329176.08900738</v>
      </c>
      <c r="D9" s="23">
        <f t="shared" si="1"/>
        <v>-3154420.4586825371</v>
      </c>
      <c r="E9" s="5">
        <f t="shared" si="2"/>
        <v>-5.2183723043900225E-3</v>
      </c>
      <c r="F9" s="17">
        <f>1 +(B9-G9)/G9</f>
        <v>1.0328479322898607</v>
      </c>
      <c r="G9" s="6">
        <f t="shared" si="0"/>
        <v>585259046.99981165</v>
      </c>
      <c r="H9" s="38">
        <f>SUMIF(Inputs!A$24:A$143,'Rate Class Energy Model'!A9,Inputs!I$24:I$143)</f>
        <v>151219359.99000001</v>
      </c>
      <c r="I9" s="38">
        <f>SUMIF(Inputs!A$24:A$143,'Rate Class Energy Model'!A9,Inputs!K$24:K$143)</f>
        <v>58159693.82</v>
      </c>
      <c r="J9" s="38">
        <f>SUMIF(Inputs!A$24:A$143,'Rate Class Energy Model'!A9,Inputs!M$24:M$143)</f>
        <v>341875528.4566642</v>
      </c>
      <c r="K9" s="38">
        <f>SUMIF(Inputs!A$24:A$143,'Rate Class Energy Model'!A9,Inputs!P$24:P$143)</f>
        <v>95110.12</v>
      </c>
      <c r="L9" s="38">
        <f>SUMIF(Inputs!A$24:A$143,'Rate Class Energy Model'!A9,Inputs!S$24:S$143)</f>
        <v>2394908.37</v>
      </c>
      <c r="M9" s="38">
        <f>SUMIF(Inputs!A$24:A$143,'Rate Class Energy Model'!A9,Inputs!V$24:V$143)</f>
        <v>671397.98</v>
      </c>
      <c r="N9" s="38">
        <f>SUMIF(Inputs!A$24:A$143,'Rate Class Energy Model'!A9,Inputs!Y$24:Y$143)</f>
        <v>27495993.800000001</v>
      </c>
      <c r="O9" s="38">
        <f>SUMIF(Inputs!A$24:A$143,'Rate Class Energy Model'!A9,Inputs!AB$24:AB$143)</f>
        <v>3347054.4631474088</v>
      </c>
      <c r="P9" s="36">
        <f t="shared" si="3"/>
        <v>345222582.91981161</v>
      </c>
      <c r="Q9" s="36"/>
    </row>
    <row r="10" spans="1:17">
      <c r="A10">
        <v>2021</v>
      </c>
      <c r="B10" s="61">
        <f>+'Power Purchased Model'!B159</f>
        <v>610737931.91403091</v>
      </c>
      <c r="C10" s="61">
        <f>+'Power Purchased Model'!I159</f>
        <v>624451396.36743033</v>
      </c>
      <c r="D10" s="23">
        <f>C10-B10</f>
        <v>13713464.45339942</v>
      </c>
      <c r="E10" s="5">
        <f>D10/B10</f>
        <v>2.2453926204357263E-2</v>
      </c>
      <c r="F10" s="17">
        <f>1 +(B10-G10)/G10</f>
        <v>1.0233199895053686</v>
      </c>
      <c r="G10" s="6">
        <f t="shared" si="0"/>
        <v>596820093.59480691</v>
      </c>
      <c r="H10" s="38">
        <f>SUMIF(Inputs!A$24:A$143,'Rate Class Energy Model'!A10,Inputs!I$24:I$143)</f>
        <v>152437379.93000001</v>
      </c>
      <c r="I10" s="38">
        <f>SUMIF(Inputs!A$24:A$143,'Rate Class Energy Model'!A10,Inputs!K$24:K$143)</f>
        <v>57918967.609999999</v>
      </c>
      <c r="J10" s="38">
        <f>SUMIF(Inputs!A$24:A$143,'Rate Class Energy Model'!A10,Inputs!M$24:M$143)</f>
        <v>351758214.6922555</v>
      </c>
      <c r="K10" s="38">
        <f>SUMIF(Inputs!A$24:A$143,'Rate Class Energy Model'!A10,Inputs!P$24:P$143)</f>
        <v>95778.38</v>
      </c>
      <c r="L10" s="38">
        <f>SUMIF(Inputs!A$24:A$143,'Rate Class Energy Model'!A10,Inputs!S$24:S$143)</f>
        <v>2328792.4900000002</v>
      </c>
      <c r="M10" s="38">
        <f>SUMIF(Inputs!A$24:A$143,'Rate Class Energy Model'!A10,Inputs!V$24:V$143)</f>
        <v>728876.85999999987</v>
      </c>
      <c r="N10" s="38">
        <f>SUMIF(Inputs!A$24:A$143,'Rate Class Energy Model'!A10,Inputs!Y$24:Y$143)</f>
        <v>28340498.600000001</v>
      </c>
      <c r="O10" s="38">
        <f>SUMIF(Inputs!A$24:A$143,'Rate Class Energy Model'!A10,Inputs!AB$24:AB$143)</f>
        <v>3211585.032551466</v>
      </c>
      <c r="P10" s="36">
        <f t="shared" si="3"/>
        <v>354969799.72480696</v>
      </c>
      <c r="Q10" s="36"/>
    </row>
    <row r="11" spans="1:17">
      <c r="A11">
        <v>2022</v>
      </c>
      <c r="B11" s="61">
        <f>+'Power Purchased Model'!B160</f>
        <v>624627795.36230266</v>
      </c>
      <c r="C11" s="61">
        <f>+'Power Purchased Model'!I160</f>
        <v>621732226.16426349</v>
      </c>
      <c r="D11" s="23">
        <f t="shared" si="1"/>
        <v>-2895569.1980391741</v>
      </c>
      <c r="E11" s="5">
        <f t="shared" si="2"/>
        <v>-4.6356713862847846E-3</v>
      </c>
      <c r="F11" s="17">
        <f>1 +(B11-G11)/G11</f>
        <v>1.01604656094646</v>
      </c>
      <c r="G11" s="6">
        <f>SUM(H11:O11)</f>
        <v>614762963.99296319</v>
      </c>
      <c r="H11" s="38">
        <f>SUMIF(Inputs!A$24:A$143,'Rate Class Energy Model'!A11,Inputs!I$24:I$143)</f>
        <v>153959247.71000001</v>
      </c>
      <c r="I11" s="38">
        <f>SUMIF(Inputs!A$24:A$143,'Rate Class Energy Model'!A11,Inputs!K$24:K$143)</f>
        <v>61132366.780000001</v>
      </c>
      <c r="J11" s="38">
        <f>SUMIF(Inputs!A$24:A$143,'Rate Class Energy Model'!A11,Inputs!M$24:M$143)</f>
        <v>363572114.77421147</v>
      </c>
      <c r="K11" s="38">
        <f>SUMIF(Inputs!A$24:A$143,'Rate Class Energy Model'!A11,Inputs!P$24:P$143)</f>
        <v>99494.48</v>
      </c>
      <c r="L11" s="38">
        <f>SUMIF(Inputs!A$24:A$143,'Rate Class Energy Model'!A11,Inputs!S$24:S$143)</f>
        <v>2546051.4900000002</v>
      </c>
      <c r="M11" s="38">
        <f>SUMIF(Inputs!A$24:A$143,'Rate Class Energy Model'!A11,Inputs!V$24:V$143)</f>
        <v>702388.04</v>
      </c>
      <c r="N11" s="38">
        <f>SUMIF(Inputs!A$24:A$143,'Rate Class Energy Model'!A11,Inputs!Y$24:Y$143)</f>
        <v>29487368.699999999</v>
      </c>
      <c r="O11" s="38">
        <f>SUMIF(Inputs!A$24:A$143,'Rate Class Energy Model'!A11,Inputs!AB$24:AB$143)</f>
        <v>3263932.0187517786</v>
      </c>
      <c r="P11" s="36">
        <f>O11+J11</f>
        <v>366836046.79296327</v>
      </c>
      <c r="Q11" s="36"/>
    </row>
    <row r="12" spans="1:17">
      <c r="A12">
        <v>2023</v>
      </c>
      <c r="B12" s="61">
        <f>+'Power Purchased Model'!B161</f>
        <v>622407594.308496</v>
      </c>
      <c r="C12" s="491">
        <f>+'Power Purchased Model'!I161</f>
        <v>612959003.67639446</v>
      </c>
      <c r="D12" s="23">
        <f t="shared" si="1"/>
        <v>-9448590.6321015358</v>
      </c>
      <c r="E12" s="5">
        <f t="shared" si="2"/>
        <v>-1.5180712315374396E-2</v>
      </c>
      <c r="F12" s="17">
        <f>1 +(B12-G12)/G12</f>
        <v>1.0311996130051451</v>
      </c>
      <c r="G12" s="6">
        <f>SUM(H12:O12)</f>
        <v>603576248.92300129</v>
      </c>
      <c r="H12" s="38">
        <f>SUMIF(Inputs!A$24:A$143,'Rate Class Energy Model'!A12,Inputs!I$24:I$143)</f>
        <v>149185943.39000002</v>
      </c>
      <c r="I12" s="38">
        <f>SUMIF(Inputs!A$24:A$143,'Rate Class Energy Model'!A12,Inputs!K$24:K$143)</f>
        <v>61400428.430000007</v>
      </c>
      <c r="J12" s="38">
        <f>SUMIF(Inputs!A$24:A$143,'Rate Class Energy Model'!A12,Inputs!M$24:M$143)</f>
        <v>357652061.08242637</v>
      </c>
      <c r="K12" s="38">
        <f>SUMIF(Inputs!A$24:A$143,'Rate Class Energy Model'!A12,Inputs!P$24:P$143)</f>
        <v>100503.81</v>
      </c>
      <c r="L12" s="38">
        <f>SUMIF(Inputs!A$24:A$143,'Rate Class Energy Model'!A12,Inputs!S$24:S$143)</f>
        <v>2364162.0488560204</v>
      </c>
      <c r="M12" s="38">
        <f>SUMIF(Inputs!A$24:A$143,'Rate Class Energy Model'!A12,Inputs!V$24:V$143)</f>
        <v>702928.12</v>
      </c>
      <c r="N12" s="38">
        <f>SUMIF(Inputs!A$24:A$143,'Rate Class Energy Model'!A12,Inputs!Y$24:Y$143)</f>
        <v>29085391.09</v>
      </c>
      <c r="O12" s="38">
        <f>SUMIF(Inputs!A$24:A$143,'Rate Class Energy Model'!A12,Inputs!AB$24:AB$143)</f>
        <v>3084830.9517188855</v>
      </c>
      <c r="P12" s="36">
        <f t="shared" si="3"/>
        <v>360736892.03414524</v>
      </c>
    </row>
    <row r="13" spans="1:17">
      <c r="A13" s="46">
        <v>2024</v>
      </c>
      <c r="B13" s="6"/>
      <c r="C13" s="366">
        <f>+'Power Purchased Model'!I162</f>
        <v>623479098.30101109</v>
      </c>
      <c r="G13" s="15">
        <f>C13/$F$16</f>
        <v>606874871.49070334</v>
      </c>
      <c r="H13"/>
      <c r="I13"/>
      <c r="J13"/>
      <c r="K13"/>
      <c r="L13"/>
      <c r="M13"/>
      <c r="N13"/>
      <c r="O13"/>
    </row>
    <row r="14" spans="1:17">
      <c r="A14" s="46">
        <v>2025</v>
      </c>
      <c r="B14" s="6"/>
      <c r="C14" s="15">
        <f>+'Power Purchased Model'!I163</f>
        <v>622011914.34977186</v>
      </c>
      <c r="G14" s="15">
        <f>C14/$F$16</f>
        <v>605446760.95052993</v>
      </c>
      <c r="H14"/>
      <c r="I14"/>
      <c r="J14"/>
      <c r="K14"/>
      <c r="L14"/>
      <c r="M14"/>
      <c r="N14"/>
      <c r="O14"/>
    </row>
    <row r="15" spans="1:17">
      <c r="H15" s="34"/>
      <c r="I15" s="34"/>
      <c r="J15" s="34"/>
      <c r="K15" s="34"/>
      <c r="L15" s="34"/>
      <c r="M15" s="34"/>
      <c r="N15" s="34"/>
      <c r="O15" s="34"/>
    </row>
    <row r="16" spans="1:17" ht="13">
      <c r="A16" s="14" t="s">
        <v>10</v>
      </c>
      <c r="C16" s="35"/>
      <c r="D16" s="37"/>
      <c r="E16" s="53" t="s">
        <v>309</v>
      </c>
      <c r="F16" s="17">
        <f>AVERAGE(F3:F12)</f>
        <v>1.0273602147499068</v>
      </c>
      <c r="H16" s="60"/>
      <c r="I16" s="60"/>
      <c r="J16" s="60"/>
      <c r="K16" s="60"/>
      <c r="L16" s="60"/>
      <c r="M16" s="60"/>
      <c r="N16" s="60"/>
      <c r="O16" s="60"/>
    </row>
    <row r="17" spans="1:18">
      <c r="C17" s="243">
        <f>C13/1000000</f>
        <v>623.47909830101105</v>
      </c>
      <c r="D17" s="37"/>
      <c r="G17" s="243">
        <f>G13/1000000</f>
        <v>606.8748714907033</v>
      </c>
    </row>
    <row r="18" spans="1:18" ht="13">
      <c r="A18" s="16" t="s">
        <v>12</v>
      </c>
      <c r="B18" s="11"/>
      <c r="C18" s="243">
        <f>C14/1000000</f>
        <v>622.01191434977181</v>
      </c>
      <c r="G18" s="243">
        <f>G14/1000000</f>
        <v>605.44676095052989</v>
      </c>
    </row>
    <row r="20" spans="1:18">
      <c r="A20">
        <v>2023</v>
      </c>
      <c r="H20" s="6">
        <f>H12/'Rate Class Customer Model'!B20</f>
        <v>7437.295171284949</v>
      </c>
      <c r="I20" s="6">
        <f>I12/'Rate Class Customer Model'!C20</f>
        <v>28889.787529799247</v>
      </c>
      <c r="J20" s="6">
        <f>J12/'Rate Class Customer Model'!D20</f>
        <v>1707169.7426368801</v>
      </c>
      <c r="K20" s="6">
        <f>K12/'Rate Class Customer Model'!E20</f>
        <v>2791.7725</v>
      </c>
      <c r="L20" s="6">
        <f>L12/'Rate Class Customer Model'!F20</f>
        <v>369.42918178858042</v>
      </c>
      <c r="M20" s="6">
        <f>M12/'Rate Class Customer Model'!G20</f>
        <v>1617.4760191754556</v>
      </c>
      <c r="N20" s="6">
        <f>N12/'Rate Class Customer Model'!H20</f>
        <v>29085391.09</v>
      </c>
      <c r="O20" s="6">
        <f>O12/'Rate Class Customer Model'!I20</f>
        <v>1542415.4758594427</v>
      </c>
    </row>
    <row r="21" spans="1:18">
      <c r="A21">
        <v>2024</v>
      </c>
      <c r="H21" s="15">
        <f t="shared" ref="H21:N21" si="5">H20</f>
        <v>7437.295171284949</v>
      </c>
      <c r="I21" s="15">
        <f t="shared" si="5"/>
        <v>28889.787529799247</v>
      </c>
      <c r="J21" s="15">
        <f t="shared" si="5"/>
        <v>1707169.7426368801</v>
      </c>
      <c r="K21" s="15">
        <f t="shared" si="5"/>
        <v>2791.7725</v>
      </c>
      <c r="L21" s="15">
        <f t="shared" si="5"/>
        <v>369.42918178858042</v>
      </c>
      <c r="M21" s="15">
        <f t="shared" si="5"/>
        <v>1617.4760191754556</v>
      </c>
      <c r="N21" s="15">
        <f t="shared" si="5"/>
        <v>29085391.09</v>
      </c>
      <c r="O21" s="15">
        <f t="shared" ref="O21" si="6">O20</f>
        <v>1542415.4758594427</v>
      </c>
    </row>
    <row r="22" spans="1:18">
      <c r="A22">
        <f>A21+1</f>
        <v>2025</v>
      </c>
      <c r="H22" s="15">
        <f>H21</f>
        <v>7437.295171284949</v>
      </c>
      <c r="I22" s="15">
        <f t="shared" ref="I22:M22" si="7">I21</f>
        <v>28889.787529799247</v>
      </c>
      <c r="J22" s="15">
        <f>J21</f>
        <v>1707169.7426368801</v>
      </c>
      <c r="K22" s="15">
        <f t="shared" si="7"/>
        <v>2791.7725</v>
      </c>
      <c r="L22" s="15">
        <f t="shared" si="7"/>
        <v>369.42918178858042</v>
      </c>
      <c r="M22" s="15">
        <f t="shared" si="7"/>
        <v>1617.4760191754556</v>
      </c>
      <c r="N22" s="15">
        <f>N21</f>
        <v>29085391.09</v>
      </c>
      <c r="O22" s="15">
        <f t="shared" ref="O22" si="8">O21</f>
        <v>1542415.4758594427</v>
      </c>
    </row>
    <row r="23" spans="1:18">
      <c r="H23"/>
      <c r="I23"/>
      <c r="J23"/>
      <c r="K23"/>
      <c r="L23"/>
      <c r="M23"/>
      <c r="N23"/>
      <c r="O23"/>
    </row>
    <row r="24" spans="1:18">
      <c r="D24" s="6"/>
      <c r="H24" s="18"/>
      <c r="I24" s="18"/>
      <c r="J24" s="18"/>
      <c r="K24" s="18"/>
      <c r="L24" s="18"/>
      <c r="M24" s="18"/>
      <c r="N24" s="18"/>
      <c r="O24" s="18"/>
    </row>
    <row r="25" spans="1:18" ht="13">
      <c r="A25" s="14" t="s">
        <v>34</v>
      </c>
    </row>
    <row r="26" spans="1:18">
      <c r="A26" s="43">
        <f>A21</f>
        <v>2024</v>
      </c>
      <c r="G26" s="6">
        <f>SUM(H26:O26)</f>
        <v>603363402.7350055</v>
      </c>
      <c r="H26" s="6">
        <f>H21*'Rate Class Customer Model'!B21</f>
        <v>150968331.42850217</v>
      </c>
      <c r="I26" s="6">
        <f>I21*'Rate Class Customer Model'!C21</f>
        <v>61703353.087783061</v>
      </c>
      <c r="J26" s="6">
        <f>J21*'Rate Class Customer Model'!D21</f>
        <v>355356433.49238414</v>
      </c>
      <c r="K26" s="6">
        <f>K21*'Rate Class Customer Model'!E21</f>
        <v>97803.445703081015</v>
      </c>
      <c r="L26" s="6">
        <f>L21*'Rate Class Customer Model'!F21</f>
        <v>2364162.0488560204</v>
      </c>
      <c r="M26" s="6">
        <f>M21*'Rate Class Customer Model'!G21</f>
        <v>703097.1900580792</v>
      </c>
      <c r="N26" s="6">
        <f>N21*'Rate Class Customer Model'!H21</f>
        <v>29085391.09</v>
      </c>
      <c r="O26" s="6">
        <f>O21*'Rate Class Customer Model'!I21</f>
        <v>3084830.9517188855</v>
      </c>
    </row>
    <row r="27" spans="1:18">
      <c r="A27" s="43">
        <f>A22</f>
        <v>2025</v>
      </c>
      <c r="G27" s="6">
        <f>SUM(H27:O27)</f>
        <v>603188153.32642686</v>
      </c>
      <c r="H27" s="6">
        <f>H22*'Rate Class Customer Model'!B22</f>
        <v>152772014.4164319</v>
      </c>
      <c r="I27" s="6">
        <f>I22*'Rate Class Customer Model'!C22</f>
        <v>62007772.252211094</v>
      </c>
      <c r="J27" s="6">
        <f>J22*'Rate Class Customer Model'!D22</f>
        <v>353075540.63088292</v>
      </c>
      <c r="K27" s="6">
        <f>K22*'Rate Class Customer Model'!E22</f>
        <v>95175.635544518329</v>
      </c>
      <c r="L27" s="6">
        <f>L22*'Rate Class Customer Model'!F22</f>
        <v>2364162.0488560204</v>
      </c>
      <c r="M27" s="6">
        <f>M22*'Rate Class Customer Model'!G22</f>
        <v>703266.30078131857</v>
      </c>
      <c r="N27" s="6">
        <f>N22*'Rate Class Customer Model'!H22</f>
        <v>29085391.09</v>
      </c>
      <c r="O27" s="6">
        <f>O22*'Rate Class Customer Model'!I22</f>
        <v>3084830.9517188855</v>
      </c>
    </row>
    <row r="29" spans="1:18" ht="13">
      <c r="A29" s="14" t="s">
        <v>33</v>
      </c>
      <c r="Q29" s="6"/>
    </row>
    <row r="30" spans="1:18">
      <c r="A30" s="43">
        <f>A26</f>
        <v>2024</v>
      </c>
      <c r="G30" s="15">
        <f>G13</f>
        <v>606874871.49070334</v>
      </c>
      <c r="H30" s="6">
        <f t="shared" ref="H30:O31" si="9">H26+H38</f>
        <v>152472685.65594769</v>
      </c>
      <c r="I30" s="6">
        <f t="shared" si="9"/>
        <v>62318208.529231258</v>
      </c>
      <c r="J30" s="6">
        <f t="shared" si="9"/>
        <v>356748692.57918829</v>
      </c>
      <c r="K30" s="6">
        <f t="shared" si="9"/>
        <v>97803.445703081015</v>
      </c>
      <c r="L30" s="6">
        <f t="shared" si="9"/>
        <v>2364162.0488560204</v>
      </c>
      <c r="M30" s="6">
        <f t="shared" si="9"/>
        <v>703097.1900580792</v>
      </c>
      <c r="N30" s="6">
        <f t="shared" si="9"/>
        <v>29085391.09</v>
      </c>
      <c r="O30" s="6">
        <f t="shared" si="9"/>
        <v>3084830.9517188855</v>
      </c>
      <c r="P30" s="6">
        <f>SUM(H30:O30)</f>
        <v>606874871.49070334</v>
      </c>
      <c r="Q30" s="6">
        <f>P30-G30</f>
        <v>0</v>
      </c>
      <c r="R30" s="6"/>
    </row>
    <row r="31" spans="1:18">
      <c r="A31" s="43">
        <f>A27</f>
        <v>2025</v>
      </c>
      <c r="G31" s="15">
        <f>G14</f>
        <v>605446760.95052993</v>
      </c>
      <c r="H31" s="6">
        <f>H27+H39</f>
        <v>153747834.53524977</v>
      </c>
      <c r="I31" s="6">
        <f t="shared" si="9"/>
        <v>62403842.382711872</v>
      </c>
      <c r="J31" s="6">
        <f t="shared" si="9"/>
        <v>353962258.00566733</v>
      </c>
      <c r="K31" s="6">
        <f t="shared" si="9"/>
        <v>95175.635544518329</v>
      </c>
      <c r="L31" s="6">
        <f t="shared" si="9"/>
        <v>2364162.0488560204</v>
      </c>
      <c r="M31" s="6">
        <f t="shared" si="9"/>
        <v>703266.30078131857</v>
      </c>
      <c r="N31" s="6">
        <f t="shared" si="9"/>
        <v>29085391.09</v>
      </c>
      <c r="O31" s="6">
        <f t="shared" si="9"/>
        <v>3084830.9517188855</v>
      </c>
      <c r="P31" s="6">
        <f>SUM(H31:O31)</f>
        <v>605446760.95052993</v>
      </c>
      <c r="Q31" s="6">
        <f>P31-G31</f>
        <v>0</v>
      </c>
      <c r="R31" s="6"/>
    </row>
    <row r="32" spans="1:18">
      <c r="Q32" s="6"/>
    </row>
    <row r="33" spans="1:23">
      <c r="A33" t="s">
        <v>35</v>
      </c>
      <c r="H33" s="51">
        <f>(100%+J33)/2</f>
        <v>0.62234731658231002</v>
      </c>
      <c r="I33" s="52">
        <f>H33</f>
        <v>0.62234731658231002</v>
      </c>
      <c r="J33" s="376">
        <v>0.24469463316462003</v>
      </c>
      <c r="K33" s="52">
        <v>0</v>
      </c>
      <c r="L33" s="52">
        <v>0</v>
      </c>
      <c r="M33" s="52">
        <v>0</v>
      </c>
      <c r="N33" s="52">
        <v>0</v>
      </c>
      <c r="O33" s="52">
        <v>0</v>
      </c>
    </row>
    <row r="34" spans="1:23">
      <c r="A34" s="43">
        <f>+A30</f>
        <v>2024</v>
      </c>
      <c r="G34" s="6">
        <f>G30-G26</f>
        <v>3511468.7556978464</v>
      </c>
      <c r="H34" s="6">
        <f t="shared" ref="H34:O35" si="10">H26*H$33</f>
        <v>93954735.95343715</v>
      </c>
      <c r="I34" s="6">
        <f t="shared" si="10"/>
        <v>38400916.218312584</v>
      </c>
      <c r="J34" s="6">
        <f t="shared" si="10"/>
        <v>86953812.13610664</v>
      </c>
      <c r="K34" s="6">
        <f t="shared" si="10"/>
        <v>0</v>
      </c>
      <c r="L34" s="6">
        <f t="shared" si="10"/>
        <v>0</v>
      </c>
      <c r="M34" s="6">
        <f t="shared" si="10"/>
        <v>0</v>
      </c>
      <c r="N34" s="6">
        <f t="shared" si="10"/>
        <v>0</v>
      </c>
      <c r="O34" s="6">
        <f t="shared" si="10"/>
        <v>0</v>
      </c>
      <c r="P34" s="6">
        <f>SUM(H34:O34)</f>
        <v>219309464.30785638</v>
      </c>
    </row>
    <row r="35" spans="1:23">
      <c r="A35" s="43">
        <f>+A31</f>
        <v>2025</v>
      </c>
      <c r="G35" s="6">
        <f>G31-G27</f>
        <v>2258607.6241030693</v>
      </c>
      <c r="H35" s="6">
        <f t="shared" si="10"/>
        <v>95077253.220940381</v>
      </c>
      <c r="I35" s="6">
        <f t="shared" si="10"/>
        <v>38590370.668410599</v>
      </c>
      <c r="J35" s="6">
        <f t="shared" si="10"/>
        <v>86395689.894073799</v>
      </c>
      <c r="K35" s="6">
        <f t="shared" si="10"/>
        <v>0</v>
      </c>
      <c r="L35" s="6">
        <f t="shared" si="10"/>
        <v>0</v>
      </c>
      <c r="M35" s="6">
        <f t="shared" si="10"/>
        <v>0</v>
      </c>
      <c r="N35" s="6">
        <f t="shared" si="10"/>
        <v>0</v>
      </c>
      <c r="O35" s="6">
        <f t="shared" si="10"/>
        <v>0</v>
      </c>
      <c r="P35" s="6">
        <f>SUM(H35:O35)</f>
        <v>220063313.78342479</v>
      </c>
    </row>
    <row r="36" spans="1:23" ht="12" customHeight="1"/>
    <row r="37" spans="1:23">
      <c r="A37" t="s">
        <v>36</v>
      </c>
    </row>
    <row r="38" spans="1:23">
      <c r="A38" s="43">
        <f>+A34</f>
        <v>2024</v>
      </c>
      <c r="G38" s="6">
        <f t="shared" ref="G38:G39" si="11">SUM(H38:N38)</f>
        <v>3511468.7556978464</v>
      </c>
      <c r="H38" s="6">
        <f t="shared" ref="H38:O39" si="12">H34/$P34*$G34</f>
        <v>1504354.2274455179</v>
      </c>
      <c r="I38" s="6">
        <f t="shared" si="12"/>
        <v>614855.44144820014</v>
      </c>
      <c r="J38" s="6">
        <f t="shared" si="12"/>
        <v>1392259.0868041283</v>
      </c>
      <c r="K38" s="6">
        <f t="shared" si="12"/>
        <v>0</v>
      </c>
      <c r="L38" s="6">
        <f t="shared" si="12"/>
        <v>0</v>
      </c>
      <c r="M38" s="6">
        <f t="shared" si="12"/>
        <v>0</v>
      </c>
      <c r="N38" s="6">
        <f t="shared" si="12"/>
        <v>0</v>
      </c>
      <c r="O38" s="6">
        <f t="shared" si="12"/>
        <v>0</v>
      </c>
    </row>
    <row r="39" spans="1:23">
      <c r="A39" s="43">
        <f>+A35</f>
        <v>2025</v>
      </c>
      <c r="G39" s="6">
        <f t="shared" si="11"/>
        <v>2258607.6241030693</v>
      </c>
      <c r="H39" s="6">
        <f t="shared" si="12"/>
        <v>975820.11881786212</v>
      </c>
      <c r="I39" s="6">
        <f t="shared" si="12"/>
        <v>396070.13050078216</v>
      </c>
      <c r="J39" s="6">
        <f t="shared" si="12"/>
        <v>886717.3747844249</v>
      </c>
      <c r="K39" s="6">
        <f t="shared" si="12"/>
        <v>0</v>
      </c>
      <c r="L39" s="6">
        <f t="shared" si="12"/>
        <v>0</v>
      </c>
      <c r="M39" s="6">
        <f t="shared" si="12"/>
        <v>0</v>
      </c>
      <c r="N39" s="6">
        <f t="shared" si="12"/>
        <v>0</v>
      </c>
      <c r="O39" s="6">
        <f t="shared" si="12"/>
        <v>0</v>
      </c>
    </row>
    <row r="40" spans="1:23">
      <c r="A40" s="43"/>
      <c r="G40" s="19"/>
    </row>
    <row r="41" spans="1:23" ht="13">
      <c r="A41" s="14"/>
    </row>
    <row r="42" spans="1:23" ht="13">
      <c r="A42" s="14" t="s">
        <v>311</v>
      </c>
      <c r="G42" s="15">
        <f>G13</f>
        <v>606874871.49070334</v>
      </c>
      <c r="H42" s="6">
        <f>H30</f>
        <v>152472685.65594769</v>
      </c>
      <c r="I42" s="6">
        <f t="shared" ref="I42:N42" si="13">I30</f>
        <v>62318208.529231258</v>
      </c>
      <c r="J42" s="6">
        <f t="shared" si="13"/>
        <v>356748692.57918829</v>
      </c>
      <c r="K42" s="6">
        <f t="shared" si="13"/>
        <v>97803.445703081015</v>
      </c>
      <c r="L42" s="6">
        <f t="shared" si="13"/>
        <v>2364162.0488560204</v>
      </c>
      <c r="M42" s="6">
        <f t="shared" si="13"/>
        <v>703097.1900580792</v>
      </c>
      <c r="N42" s="6">
        <f t="shared" si="13"/>
        <v>29085391.09</v>
      </c>
      <c r="O42" s="6">
        <f t="shared" ref="O42" si="14">O30</f>
        <v>3084830.9517188855</v>
      </c>
      <c r="P42" s="6">
        <f>SUM(H42:O42)</f>
        <v>606874871.49070334</v>
      </c>
      <c r="Q42" s="6">
        <f>P42-G42</f>
        <v>0</v>
      </c>
    </row>
    <row r="43" spans="1:23">
      <c r="A43" s="43">
        <v>2024</v>
      </c>
      <c r="G43" s="15">
        <f>P43</f>
        <v>600816456.25415277</v>
      </c>
      <c r="H43" s="6">
        <f>H31</f>
        <v>153747834.53524977</v>
      </c>
      <c r="I43" s="6">
        <f t="shared" ref="I43:M43" si="15">I31</f>
        <v>62403842.382711872</v>
      </c>
      <c r="J43" s="6">
        <f t="shared" si="15"/>
        <v>353962258.00566733</v>
      </c>
      <c r="K43" s="6">
        <f t="shared" si="15"/>
        <v>95175.635544518329</v>
      </c>
      <c r="L43" s="6">
        <f t="shared" si="15"/>
        <v>2364162.0488560204</v>
      </c>
      <c r="M43" s="6">
        <f t="shared" si="15"/>
        <v>703266.30078131857</v>
      </c>
      <c r="N43" s="6">
        <f>N31+N49</f>
        <v>24455086.393622831</v>
      </c>
      <c r="O43" s="6">
        <f t="shared" ref="O43" si="16">O31</f>
        <v>3084830.9517188855</v>
      </c>
      <c r="P43" s="6">
        <f>SUM(H43:O43)</f>
        <v>600816456.25415277</v>
      </c>
      <c r="Q43" s="6">
        <f>P43-G43</f>
        <v>0</v>
      </c>
    </row>
    <row r="44" spans="1:23">
      <c r="A44">
        <v>2025</v>
      </c>
    </row>
    <row r="45" spans="1:23"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W45"/>
    </row>
    <row r="46" spans="1:23"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W46"/>
    </row>
    <row r="47" spans="1:23">
      <c r="A47" s="43" t="s">
        <v>312</v>
      </c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W47"/>
    </row>
    <row r="48" spans="1:23">
      <c r="A48">
        <v>2024</v>
      </c>
      <c r="B48"/>
      <c r="C48"/>
      <c r="D48"/>
      <c r="E48"/>
      <c r="F48"/>
      <c r="G48"/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W48"/>
    </row>
    <row r="49" spans="1:23">
      <c r="A49">
        <v>2025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 s="506">
        <v>-4630304.6963771712</v>
      </c>
      <c r="O49">
        <v>0</v>
      </c>
    </row>
    <row r="51" spans="1:23"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W51"/>
    </row>
    <row r="52" spans="1:23"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W52"/>
    </row>
    <row r="53" spans="1:23"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W53"/>
    </row>
    <row r="54" spans="1:23"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W54"/>
    </row>
    <row r="55" spans="1:23"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W55"/>
    </row>
    <row r="56" spans="1:23"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W56"/>
    </row>
    <row r="57" spans="1:23"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W57"/>
    </row>
    <row r="58" spans="1:23"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W58"/>
    </row>
    <row r="59" spans="1:23"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W59"/>
    </row>
    <row r="60" spans="1:23"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W60"/>
    </row>
    <row r="61" spans="1:23"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W61"/>
    </row>
    <row r="62" spans="1:23"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W62"/>
    </row>
  </sheetData>
  <phoneticPr fontId="0" type="noConversion"/>
  <pageMargins left="0.38" right="0.75" top="0.73" bottom="0.74" header="0.5" footer="0.5"/>
  <pageSetup scale="62" orientation="landscape" r:id="rId1"/>
  <headerFooter alignWithMargins="0">
    <oddFooter>&amp;L&amp;Z&amp;F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N91"/>
  <sheetViews>
    <sheetView topLeftCell="A20" workbookViewId="0">
      <selection activeCell="G40" sqref="G40"/>
    </sheetView>
  </sheetViews>
  <sheetFormatPr defaultRowHeight="12.5"/>
  <cols>
    <col min="1" max="1" width="11" customWidth="1"/>
    <col min="2" max="2" width="15" style="6" customWidth="1"/>
    <col min="3" max="3" width="14.1796875" style="6" bestFit="1" customWidth="1"/>
    <col min="4" max="4" width="17.81640625" style="6" bestFit="1" customWidth="1"/>
    <col min="5" max="5" width="12.54296875" style="6" customWidth="1"/>
    <col min="6" max="9" width="11.453125" style="6" customWidth="1"/>
    <col min="10" max="10" width="11.54296875" customWidth="1"/>
    <col min="11" max="11" width="12.54296875" bestFit="1" customWidth="1"/>
    <col min="12" max="12" width="12.54296875" hidden="1" customWidth="1"/>
    <col min="13" max="13" width="12.54296875" bestFit="1" customWidth="1"/>
    <col min="14" max="14" width="9.1796875" customWidth="1"/>
  </cols>
  <sheetData>
    <row r="1" spans="1:13">
      <c r="B1" s="579" t="s">
        <v>56</v>
      </c>
      <c r="C1" s="580"/>
      <c r="D1" s="580"/>
      <c r="E1" s="580"/>
      <c r="F1" s="580"/>
      <c r="G1" s="580"/>
    </row>
    <row r="2" spans="1:13" ht="37.5">
      <c r="B2" s="9" t="str">
        <f>Inputs!B4</f>
        <v>Residential</v>
      </c>
      <c r="C2" s="9" t="str">
        <f>Inputs!C4</f>
        <v>General Service &lt; 50 kW</v>
      </c>
      <c r="D2" s="9" t="str">
        <f>Inputs!D4</f>
        <v>General Service &gt; 50 to 4999 kW</v>
      </c>
      <c r="E2" s="9" t="str">
        <f>Inputs!E4</f>
        <v>Sentinel Lighting</v>
      </c>
      <c r="F2" s="9" t="str">
        <f>Inputs!F4</f>
        <v xml:space="preserve">Street Lighting </v>
      </c>
      <c r="G2" s="9" t="str">
        <f>Inputs!G4</f>
        <v>Unmetered Scattered Load</v>
      </c>
      <c r="H2" s="9" t="str">
        <f>Inputs!H4</f>
        <v>Large Use</v>
      </c>
      <c r="I2" s="9" t="str">
        <f>Inputs!I4</f>
        <v>Wholesale Market Participant</v>
      </c>
      <c r="J2" s="1" t="s">
        <v>8</v>
      </c>
      <c r="L2" s="114" t="s">
        <v>104</v>
      </c>
    </row>
    <row r="3" spans="1:13" hidden="1">
      <c r="A3" s="4"/>
      <c r="B3" s="25"/>
      <c r="C3" s="25"/>
      <c r="D3" s="25"/>
      <c r="E3" s="25"/>
      <c r="F3" s="25"/>
      <c r="G3" s="25"/>
      <c r="H3" s="25"/>
      <c r="I3" s="25"/>
    </row>
    <row r="4" spans="1:13" hidden="1">
      <c r="A4" s="4">
        <v>2000</v>
      </c>
      <c r="B4" s="24"/>
      <c r="C4" s="24"/>
      <c r="D4" s="24"/>
      <c r="E4" s="24"/>
      <c r="F4" s="24"/>
      <c r="G4" s="24"/>
      <c r="H4" s="24"/>
      <c r="I4" s="24"/>
    </row>
    <row r="5" spans="1:13" hidden="1">
      <c r="A5" s="4">
        <v>2001</v>
      </c>
      <c r="B5" s="25" t="e">
        <f>(#REF!+#REF!)/2</f>
        <v>#REF!</v>
      </c>
      <c r="C5" s="25" t="e">
        <f>(#REF!+#REF!)/2</f>
        <v>#REF!</v>
      </c>
      <c r="D5" s="25" t="e">
        <f>(#REF!+#REF!)/2</f>
        <v>#REF!</v>
      </c>
      <c r="E5" s="25" t="e">
        <f>(#REF!+#REF!)/2</f>
        <v>#REF!</v>
      </c>
      <c r="F5" s="25" t="e">
        <f>(#REF!+#REF!)/2</f>
        <v>#REF!</v>
      </c>
      <c r="G5" s="25"/>
      <c r="H5" s="25"/>
      <c r="I5" s="25"/>
    </row>
    <row r="6" spans="1:13" hidden="1">
      <c r="A6" s="4">
        <v>2002</v>
      </c>
      <c r="B6" s="25" t="e">
        <f>(#REF!+#REF!)/2</f>
        <v>#REF!</v>
      </c>
      <c r="C6" s="25" t="e">
        <f>(#REF!+#REF!)/2</f>
        <v>#REF!</v>
      </c>
      <c r="D6" s="25" t="e">
        <f>(#REF!+#REF!)/2</f>
        <v>#REF!</v>
      </c>
      <c r="E6" s="25" t="e">
        <f>(#REF!+#REF!)/2</f>
        <v>#REF!</v>
      </c>
      <c r="F6" s="25">
        <v>0</v>
      </c>
      <c r="G6" s="25"/>
      <c r="H6" s="25"/>
      <c r="I6" s="25"/>
    </row>
    <row r="7" spans="1:13" hidden="1">
      <c r="A7" s="4">
        <v>2003</v>
      </c>
      <c r="B7" s="25" t="e">
        <f>(#REF!+#REF!)/2</f>
        <v>#REF!</v>
      </c>
      <c r="C7" s="25" t="e">
        <f>(#REF!+#REF!)/2</f>
        <v>#REF!</v>
      </c>
      <c r="D7" s="25" t="e">
        <f>(#REF!+#REF!)/2</f>
        <v>#REF!</v>
      </c>
      <c r="E7" s="25" t="e">
        <f>(#REF!+#REF!)/2</f>
        <v>#REF!</v>
      </c>
      <c r="F7" s="25" t="e">
        <f>(#REF!+#REF!)/2</f>
        <v>#REF!</v>
      </c>
      <c r="G7" s="25"/>
      <c r="H7" s="25"/>
      <c r="I7" s="25"/>
    </row>
    <row r="8" spans="1:13" hidden="1">
      <c r="A8" s="4">
        <v>2004</v>
      </c>
      <c r="B8" s="25" t="e">
        <f>(#REF!+#REF!)/2</f>
        <v>#REF!</v>
      </c>
      <c r="C8" s="25" t="e">
        <f>(#REF!+#REF!)/2</f>
        <v>#REF!</v>
      </c>
      <c r="D8" s="25" t="e">
        <f>(#REF!+#REF!)/2</f>
        <v>#REF!</v>
      </c>
      <c r="E8" s="25" t="e">
        <f>(#REF!+#REF!)/2</f>
        <v>#REF!</v>
      </c>
      <c r="F8" s="25" t="e">
        <f>(#REF!+#REF!)/2</f>
        <v>#REF!</v>
      </c>
      <c r="G8" s="25"/>
      <c r="H8" s="25"/>
      <c r="I8" s="25"/>
    </row>
    <row r="9" spans="1:13" hidden="1">
      <c r="A9" s="4">
        <v>2005</v>
      </c>
      <c r="B9" s="25" t="e">
        <f>(#REF!+#REF!)/2</f>
        <v>#REF!</v>
      </c>
      <c r="C9" s="25" t="e">
        <f>(#REF!+#REF!)/2</f>
        <v>#REF!</v>
      </c>
      <c r="D9" s="25" t="e">
        <f>(#REF!+#REF!)/2</f>
        <v>#REF!</v>
      </c>
      <c r="E9" s="25" t="e">
        <f>(#REF!+#REF!)/2</f>
        <v>#REF!</v>
      </c>
      <c r="F9" s="25" t="e">
        <f>(#REF!+#REF!)/2</f>
        <v>#REF!</v>
      </c>
      <c r="G9" s="25"/>
      <c r="H9" s="25"/>
      <c r="I9" s="25"/>
    </row>
    <row r="10" spans="1:13" hidden="1">
      <c r="A10" s="4">
        <v>2006</v>
      </c>
      <c r="B10" s="25" t="e">
        <f>(#REF!+#REF!)/2</f>
        <v>#REF!</v>
      </c>
      <c r="C10" s="25" t="e">
        <f>(#REF!+#REF!)/2</f>
        <v>#REF!</v>
      </c>
      <c r="D10" s="25" t="e">
        <f>(#REF!+#REF!)/2</f>
        <v>#REF!</v>
      </c>
      <c r="E10" s="25">
        <v>1</v>
      </c>
      <c r="F10" s="25" t="e">
        <f>(#REF!+#REF!)/2</f>
        <v>#REF!</v>
      </c>
      <c r="G10" s="25"/>
      <c r="H10" s="25"/>
      <c r="I10" s="25"/>
    </row>
    <row r="11" spans="1:13">
      <c r="A11" s="4">
        <v>2014</v>
      </c>
      <c r="B11" s="39">
        <f>Inputs!B5</f>
        <v>18025.666666666668</v>
      </c>
      <c r="C11" s="39">
        <f>Inputs!C5</f>
        <v>2033.25</v>
      </c>
      <c r="D11" s="39">
        <f>Inputs!D5</f>
        <v>222</v>
      </c>
      <c r="E11" s="39">
        <f>Inputs!E5</f>
        <v>46</v>
      </c>
      <c r="F11" s="39">
        <f>Inputs!F5</f>
        <v>6534.166666666667</v>
      </c>
      <c r="G11" s="39">
        <f>Inputs!G5</f>
        <v>229.58333333333334</v>
      </c>
      <c r="H11" s="39">
        <f>Inputs!H5</f>
        <v>1</v>
      </c>
      <c r="I11" s="39">
        <f>Inputs!I5</f>
        <v>1</v>
      </c>
      <c r="J11" s="50">
        <f t="shared" ref="J11:J21" si="0">SUM(B11:I11)</f>
        <v>27092.666666666668</v>
      </c>
      <c r="L11" s="6">
        <f t="shared" ref="L11:L22" si="1">B11+C11+D11+H11</f>
        <v>20281.916666666668</v>
      </c>
      <c r="M11" s="6"/>
    </row>
    <row r="12" spans="1:13">
      <c r="A12" s="4">
        <v>2015</v>
      </c>
      <c r="B12" s="39">
        <f>Inputs!B6</f>
        <v>18196.5</v>
      </c>
      <c r="C12" s="39">
        <f>Inputs!C6</f>
        <v>2051.8333333333335</v>
      </c>
      <c r="D12" s="39">
        <f>Inputs!D6</f>
        <v>218</v>
      </c>
      <c r="E12" s="39">
        <f>Inputs!E6</f>
        <v>43.583333333333336</v>
      </c>
      <c r="F12" s="39">
        <f>Inputs!F6</f>
        <v>6557.5</v>
      </c>
      <c r="G12" s="39">
        <f>Inputs!G6</f>
        <v>228.5</v>
      </c>
      <c r="H12" s="39">
        <f>Inputs!H6</f>
        <v>1</v>
      </c>
      <c r="I12" s="39">
        <f>Inputs!I6</f>
        <v>1</v>
      </c>
      <c r="J12" s="394">
        <f t="shared" si="0"/>
        <v>27297.916666666664</v>
      </c>
      <c r="L12" s="6">
        <f t="shared" si="1"/>
        <v>20467.333333333332</v>
      </c>
      <c r="M12" s="6"/>
    </row>
    <row r="13" spans="1:13">
      <c r="A13" s="4">
        <v>2016</v>
      </c>
      <c r="B13" s="39">
        <f>Inputs!B7</f>
        <v>18417.25</v>
      </c>
      <c r="C13" s="39">
        <f>Inputs!C7</f>
        <v>2067</v>
      </c>
      <c r="D13" s="39">
        <f>Inputs!D7</f>
        <v>216.75</v>
      </c>
      <c r="E13" s="39">
        <f>Inputs!E7</f>
        <v>43.5</v>
      </c>
      <c r="F13" s="39">
        <f>Inputs!F7</f>
        <v>6567.5</v>
      </c>
      <c r="G13" s="39">
        <f>Inputs!G7</f>
        <v>227.58333333333334</v>
      </c>
      <c r="H13" s="39">
        <f>Inputs!H7</f>
        <v>1</v>
      </c>
      <c r="I13" s="39">
        <f>Inputs!I7</f>
        <v>1</v>
      </c>
      <c r="J13" s="394">
        <f t="shared" si="0"/>
        <v>27541.583333333332</v>
      </c>
      <c r="L13" s="6">
        <f t="shared" si="1"/>
        <v>20702</v>
      </c>
      <c r="M13" s="6"/>
    </row>
    <row r="14" spans="1:13">
      <c r="A14" s="4">
        <v>2017</v>
      </c>
      <c r="B14" s="39">
        <f>Inputs!B8</f>
        <v>18677.583333333332</v>
      </c>
      <c r="C14" s="39">
        <f>Inputs!C8</f>
        <v>2080.6666666666665</v>
      </c>
      <c r="D14" s="39">
        <f>Inputs!D8</f>
        <v>219.16666666666666</v>
      </c>
      <c r="E14" s="39">
        <f>Inputs!E8</f>
        <v>42.5</v>
      </c>
      <c r="F14" s="39">
        <f>Inputs!F8</f>
        <v>6581.666666666667</v>
      </c>
      <c r="G14" s="39">
        <f>Inputs!G8</f>
        <v>229.75</v>
      </c>
      <c r="H14" s="39">
        <f>Inputs!H8</f>
        <v>1</v>
      </c>
      <c r="I14" s="39">
        <f>Inputs!I8</f>
        <v>1</v>
      </c>
      <c r="J14" s="394">
        <f t="shared" si="0"/>
        <v>27833.333333333336</v>
      </c>
      <c r="L14" s="6">
        <f t="shared" si="1"/>
        <v>20978.416666666668</v>
      </c>
      <c r="M14" s="6"/>
    </row>
    <row r="15" spans="1:13">
      <c r="A15" s="4">
        <v>2018</v>
      </c>
      <c r="B15" s="39">
        <f>Inputs!B9</f>
        <v>18942</v>
      </c>
      <c r="C15" s="39">
        <f>Inputs!C9</f>
        <v>2089.1666666666665</v>
      </c>
      <c r="D15" s="39">
        <f>Inputs!D9</f>
        <v>217.33333333333334</v>
      </c>
      <c r="E15" s="39">
        <f>Inputs!E9</f>
        <v>41</v>
      </c>
      <c r="F15" s="39">
        <f>Inputs!F9</f>
        <v>6579</v>
      </c>
      <c r="G15" s="39">
        <f>Inputs!G9</f>
        <v>229.5</v>
      </c>
      <c r="H15" s="39">
        <f>Inputs!H9</f>
        <v>1</v>
      </c>
      <c r="I15" s="39">
        <f>Inputs!I9</f>
        <v>2</v>
      </c>
      <c r="J15" s="394">
        <f t="shared" si="0"/>
        <v>28101</v>
      </c>
      <c r="L15" s="6">
        <f t="shared" si="1"/>
        <v>21249.5</v>
      </c>
      <c r="M15" s="6"/>
    </row>
    <row r="16" spans="1:13">
      <c r="A16" s="4">
        <v>2019</v>
      </c>
      <c r="B16" s="39">
        <f>Inputs!B10</f>
        <v>19073.333333333332</v>
      </c>
      <c r="C16" s="39">
        <f>Inputs!C10</f>
        <v>2082</v>
      </c>
      <c r="D16" s="39">
        <f>Inputs!D10</f>
        <v>220</v>
      </c>
      <c r="E16" s="39">
        <f>Inputs!E10</f>
        <v>37.833333333333336</v>
      </c>
      <c r="F16" s="39">
        <f>Inputs!F10</f>
        <v>6560.333333333333</v>
      </c>
      <c r="G16" s="39">
        <f>Inputs!G10</f>
        <v>228.58333333333334</v>
      </c>
      <c r="H16" s="39">
        <f>Inputs!H10</f>
        <v>1</v>
      </c>
      <c r="I16" s="39">
        <f>Inputs!I10</f>
        <v>2</v>
      </c>
      <c r="J16" s="394">
        <f t="shared" si="0"/>
        <v>28205.083333333328</v>
      </c>
      <c r="L16" s="6">
        <f t="shared" si="1"/>
        <v>21376.333333333332</v>
      </c>
      <c r="M16" s="6"/>
    </row>
    <row r="17" spans="1:14">
      <c r="A17" s="4">
        <v>2020</v>
      </c>
      <c r="B17" s="39">
        <f>Inputs!B11</f>
        <v>19223.5</v>
      </c>
      <c r="C17" s="39">
        <f>Inputs!C11</f>
        <v>2084.25</v>
      </c>
      <c r="D17" s="39">
        <f>Inputs!D11</f>
        <v>221</v>
      </c>
      <c r="E17" s="39">
        <f>Inputs!E11</f>
        <v>36.583333333333336</v>
      </c>
      <c r="F17" s="39">
        <f>Inputs!F11</f>
        <v>6479.25</v>
      </c>
      <c r="G17" s="39">
        <f>Inputs!G11</f>
        <v>229</v>
      </c>
      <c r="H17" s="39">
        <f>Inputs!H11</f>
        <v>1</v>
      </c>
      <c r="I17" s="39">
        <f>Inputs!I11</f>
        <v>2</v>
      </c>
      <c r="J17" s="394">
        <f t="shared" si="0"/>
        <v>28276.583333333332</v>
      </c>
      <c r="L17" s="6">
        <f t="shared" si="1"/>
        <v>21529.75</v>
      </c>
      <c r="M17" s="6"/>
    </row>
    <row r="18" spans="1:14">
      <c r="A18" s="4">
        <v>2021</v>
      </c>
      <c r="B18" s="39">
        <f>Inputs!B12</f>
        <v>19481.25</v>
      </c>
      <c r="C18" s="39">
        <f>Inputs!C12</f>
        <v>2094.75</v>
      </c>
      <c r="D18" s="39">
        <f>Inputs!D12</f>
        <v>215</v>
      </c>
      <c r="E18" s="39">
        <f>Inputs!E12</f>
        <v>36</v>
      </c>
      <c r="F18" s="39">
        <f>Inputs!F12</f>
        <v>6389.833333333333</v>
      </c>
      <c r="G18" s="39">
        <f>Inputs!G12</f>
        <v>338</v>
      </c>
      <c r="H18" s="39">
        <f>Inputs!H12</f>
        <v>1</v>
      </c>
      <c r="I18" s="39">
        <f>Inputs!I12</f>
        <v>2</v>
      </c>
      <c r="J18" s="394">
        <f t="shared" si="0"/>
        <v>28557.833333333332</v>
      </c>
      <c r="L18" s="6">
        <f t="shared" si="1"/>
        <v>21792</v>
      </c>
      <c r="M18" s="6"/>
    </row>
    <row r="19" spans="1:14">
      <c r="A19" s="4">
        <v>2022</v>
      </c>
      <c r="B19" s="39">
        <f>Inputs!B13</f>
        <v>19755.75</v>
      </c>
      <c r="C19" s="39">
        <f>Inputs!C13</f>
        <v>2107</v>
      </c>
      <c r="D19" s="39">
        <f>Inputs!D13</f>
        <v>209</v>
      </c>
      <c r="E19" s="39">
        <f>Inputs!E13</f>
        <v>35.583333333333336</v>
      </c>
      <c r="F19" s="39">
        <f>Inputs!F13</f>
        <v>6375.666666666667</v>
      </c>
      <c r="G19" s="39">
        <f>Inputs!G13</f>
        <v>432.75</v>
      </c>
      <c r="H19" s="39">
        <f>Inputs!H13</f>
        <v>1</v>
      </c>
      <c r="I19" s="39">
        <f>Inputs!I13</f>
        <v>2</v>
      </c>
      <c r="J19" s="394">
        <f t="shared" si="0"/>
        <v>28918.75</v>
      </c>
      <c r="L19" s="6">
        <f t="shared" si="1"/>
        <v>22072.75</v>
      </c>
      <c r="M19" s="6"/>
    </row>
    <row r="20" spans="1:14">
      <c r="A20" s="4">
        <v>2023</v>
      </c>
      <c r="B20" s="39">
        <f>Inputs!B14</f>
        <v>20059.166666666668</v>
      </c>
      <c r="C20" s="39">
        <f>Inputs!C14</f>
        <v>2125.3333333333335</v>
      </c>
      <c r="D20" s="39">
        <f>Inputs!D14</f>
        <v>209.5</v>
      </c>
      <c r="E20" s="39">
        <f>Inputs!E14</f>
        <v>36</v>
      </c>
      <c r="F20" s="39">
        <f>Inputs!F14</f>
        <v>6399.5</v>
      </c>
      <c r="G20" s="39">
        <f>Inputs!G14</f>
        <v>434.58333333333331</v>
      </c>
      <c r="H20" s="39">
        <f>Inputs!H14</f>
        <v>1</v>
      </c>
      <c r="I20" s="39">
        <f>Inputs!I14</f>
        <v>2</v>
      </c>
      <c r="J20" s="394">
        <f t="shared" si="0"/>
        <v>29267.083333333332</v>
      </c>
      <c r="L20" s="6">
        <f t="shared" si="1"/>
        <v>22395</v>
      </c>
      <c r="M20" s="6"/>
    </row>
    <row r="21" spans="1:14">
      <c r="A21" s="4">
        <v>2024</v>
      </c>
      <c r="B21" s="55">
        <f>B20*B39</f>
        <v>20298.822078675039</v>
      </c>
      <c r="C21" s="55">
        <f t="shared" ref="C21:E21" si="2">C20*C39</f>
        <v>2135.8188607007673</v>
      </c>
      <c r="D21" s="55">
        <f t="shared" si="2"/>
        <v>208.15530208701074</v>
      </c>
      <c r="E21" s="55">
        <f t="shared" si="2"/>
        <v>35.032741995660828</v>
      </c>
      <c r="F21" s="55">
        <f>F20*(ROUNDUP(F39,0))</f>
        <v>6399.5</v>
      </c>
      <c r="G21" s="55">
        <f>G20*G39</f>
        <v>434.6878604212622</v>
      </c>
      <c r="H21" s="55">
        <f>H20*H39</f>
        <v>1</v>
      </c>
      <c r="I21" s="55">
        <f>ROUND(I20*I39,0)</f>
        <v>2</v>
      </c>
      <c r="J21" s="394">
        <f t="shared" si="0"/>
        <v>29515.016843879741</v>
      </c>
      <c r="L21" s="6">
        <f t="shared" si="1"/>
        <v>22643.79624146282</v>
      </c>
      <c r="M21" s="6"/>
      <c r="N21" s="36"/>
    </row>
    <row r="22" spans="1:14">
      <c r="A22" s="4">
        <v>2025</v>
      </c>
      <c r="B22" s="55">
        <f t="shared" ref="B22:H22" si="3">B21*B39</f>
        <v>20541.340756015379</v>
      </c>
      <c r="C22" s="55">
        <f t="shared" si="3"/>
        <v>2146.3561193813316</v>
      </c>
      <c r="D22" s="55">
        <f t="shared" si="3"/>
        <v>206.81923525983152</v>
      </c>
      <c r="E22" s="55">
        <f t="shared" si="3"/>
        <v>34.091472548181606</v>
      </c>
      <c r="F22" s="55">
        <f>F21*(ROUNDUP(F39,0))</f>
        <v>6399.5</v>
      </c>
      <c r="G22" s="55">
        <f t="shared" si="3"/>
        <v>434.79241265031197</v>
      </c>
      <c r="H22" s="55">
        <f t="shared" si="3"/>
        <v>1</v>
      </c>
      <c r="I22" s="55">
        <f>ROUND(I21*I39,0)</f>
        <v>2</v>
      </c>
      <c r="J22" s="394">
        <f>SUM(B22:I22)</f>
        <v>29765.899995855038</v>
      </c>
      <c r="L22" s="6">
        <f t="shared" si="1"/>
        <v>22895.516110656543</v>
      </c>
      <c r="M22" s="6"/>
      <c r="N22" s="520"/>
    </row>
    <row r="23" spans="1:14" ht="13">
      <c r="A23" s="14"/>
      <c r="M23" s="520"/>
    </row>
    <row r="24" spans="1:14" ht="13">
      <c r="A24" s="14" t="s">
        <v>32</v>
      </c>
      <c r="B24" s="5"/>
      <c r="C24" s="5"/>
      <c r="D24" s="5"/>
      <c r="E24" s="5"/>
      <c r="F24" s="17"/>
      <c r="G24" s="17"/>
      <c r="H24" s="17"/>
      <c r="I24" s="17"/>
    </row>
    <row r="25" spans="1:14">
      <c r="A25" s="4"/>
      <c r="B25" s="17"/>
      <c r="C25" s="17"/>
      <c r="D25" s="17"/>
      <c r="E25" s="17"/>
      <c r="F25" s="17"/>
      <c r="G25" s="17"/>
      <c r="H25" s="17"/>
      <c r="I25" s="17"/>
    </row>
    <row r="26" spans="1:14">
      <c r="A26" s="4">
        <f>+A12</f>
        <v>2015</v>
      </c>
      <c r="B26" s="17">
        <f>B12/B11</f>
        <v>1.0094772269171737</v>
      </c>
      <c r="C26" s="17">
        <f>C12/C11</f>
        <v>1.0091397188409361</v>
      </c>
      <c r="D26" s="17">
        <f t="shared" ref="D26:I26" si="4">D12/D11</f>
        <v>0.98198198198198194</v>
      </c>
      <c r="E26" s="17">
        <f t="shared" si="4"/>
        <v>0.94746376811594213</v>
      </c>
      <c r="F26" s="17">
        <f t="shared" si="4"/>
        <v>1.003570973090167</v>
      </c>
      <c r="G26" s="17">
        <f>G12/G11</f>
        <v>0.99528130671506343</v>
      </c>
      <c r="H26" s="17">
        <f t="shared" si="4"/>
        <v>1</v>
      </c>
      <c r="I26" s="17">
        <f t="shared" si="4"/>
        <v>1</v>
      </c>
      <c r="L26" s="17">
        <f>L12/L11</f>
        <v>1.0091419696527695</v>
      </c>
    </row>
    <row r="27" spans="1:14">
      <c r="A27" s="4">
        <f t="shared" ref="A27:A33" si="5">+A13</f>
        <v>2016</v>
      </c>
      <c r="B27" s="17">
        <f t="shared" ref="B27:B32" si="6">B13/B12</f>
        <v>1.0121314538510153</v>
      </c>
      <c r="C27" s="17">
        <f t="shared" ref="C27:I34" si="7">C13/C12</f>
        <v>1.0073917634635692</v>
      </c>
      <c r="D27" s="17">
        <f t="shared" si="7"/>
        <v>0.99426605504587151</v>
      </c>
      <c r="E27" s="17">
        <f t="shared" si="7"/>
        <v>0.99808795411089857</v>
      </c>
      <c r="F27" s="17">
        <f t="shared" si="7"/>
        <v>1.0015249714067862</v>
      </c>
      <c r="G27" s="17">
        <f t="shared" si="7"/>
        <v>0.99598832968636031</v>
      </c>
      <c r="H27" s="17">
        <f t="shared" si="7"/>
        <v>1</v>
      </c>
      <c r="I27" s="17">
        <f t="shared" si="7"/>
        <v>1</v>
      </c>
      <c r="L27" s="17">
        <f t="shared" ref="L27:L33" si="8">L13/L12</f>
        <v>1.011465424579004</v>
      </c>
    </row>
    <row r="28" spans="1:14">
      <c r="A28" s="4">
        <f t="shared" si="5"/>
        <v>2017</v>
      </c>
      <c r="B28" s="17">
        <f t="shared" si="6"/>
        <v>1.0141352988819359</v>
      </c>
      <c r="C28" s="17">
        <f t="shared" si="7"/>
        <v>1.0066118368005159</v>
      </c>
      <c r="D28" s="17">
        <f t="shared" si="7"/>
        <v>1.0111495578623606</v>
      </c>
      <c r="E28" s="17">
        <f t="shared" si="7"/>
        <v>0.97701149425287359</v>
      </c>
      <c r="F28" s="17">
        <f t="shared" si="7"/>
        <v>1.0021570866641289</v>
      </c>
      <c r="G28" s="17">
        <f t="shared" si="7"/>
        <v>1.0095203222262907</v>
      </c>
      <c r="H28" s="17">
        <f t="shared" si="7"/>
        <v>1</v>
      </c>
      <c r="I28" s="17">
        <f t="shared" si="7"/>
        <v>1</v>
      </c>
      <c r="L28" s="17">
        <f t="shared" si="8"/>
        <v>1.0133521720928735</v>
      </c>
    </row>
    <row r="29" spans="1:14">
      <c r="A29" s="4">
        <f t="shared" si="5"/>
        <v>2018</v>
      </c>
      <c r="B29" s="17">
        <f t="shared" si="6"/>
        <v>1.0141568993133481</v>
      </c>
      <c r="C29" s="17">
        <f t="shared" si="7"/>
        <v>1.0040852290932394</v>
      </c>
      <c r="D29" s="17">
        <f t="shared" si="7"/>
        <v>0.99163498098859326</v>
      </c>
      <c r="E29" s="17">
        <f t="shared" si="7"/>
        <v>0.96470588235294119</v>
      </c>
      <c r="F29" s="17">
        <f t="shared" si="7"/>
        <v>0.9995948341352241</v>
      </c>
      <c r="G29" s="17">
        <f t="shared" si="7"/>
        <v>0.99891186071817195</v>
      </c>
      <c r="H29" s="17">
        <f t="shared" si="7"/>
        <v>1</v>
      </c>
      <c r="I29" s="17">
        <f t="shared" si="7"/>
        <v>2</v>
      </c>
      <c r="L29" s="17">
        <f t="shared" si="8"/>
        <v>1.0129220111145978</v>
      </c>
    </row>
    <row r="30" spans="1:14">
      <c r="A30" s="4">
        <f t="shared" si="5"/>
        <v>2019</v>
      </c>
      <c r="B30" s="17">
        <f t="shared" si="6"/>
        <v>1.0069334459578361</v>
      </c>
      <c r="C30" s="17">
        <f t="shared" si="7"/>
        <v>0.99656960510570414</v>
      </c>
      <c r="D30" s="17">
        <f t="shared" si="7"/>
        <v>1.0122699386503067</v>
      </c>
      <c r="E30" s="17">
        <f t="shared" si="7"/>
        <v>0.9227642276422765</v>
      </c>
      <c r="F30" s="17">
        <f>F16/F15</f>
        <v>0.99716268936515173</v>
      </c>
      <c r="G30" s="17">
        <f t="shared" si="7"/>
        <v>0.99600580973129993</v>
      </c>
      <c r="H30" s="17">
        <f t="shared" si="7"/>
        <v>1</v>
      </c>
      <c r="I30" s="17">
        <f>I16/I15</f>
        <v>1</v>
      </c>
      <c r="L30" s="17">
        <f t="shared" si="8"/>
        <v>1.0059687678925777</v>
      </c>
    </row>
    <row r="31" spans="1:14">
      <c r="A31" s="4">
        <f t="shared" si="5"/>
        <v>2020</v>
      </c>
      <c r="B31" s="17">
        <f t="shared" si="6"/>
        <v>1.0078731212862637</v>
      </c>
      <c r="C31" s="17">
        <f t="shared" si="7"/>
        <v>1.0010806916426513</v>
      </c>
      <c r="D31" s="17">
        <f t="shared" si="7"/>
        <v>1.0045454545454546</v>
      </c>
      <c r="E31" s="17">
        <f t="shared" si="7"/>
        <v>0.96696035242290745</v>
      </c>
      <c r="F31" s="17">
        <f t="shared" si="7"/>
        <v>0.9876403638026523</v>
      </c>
      <c r="G31" s="17">
        <f t="shared" si="7"/>
        <v>1.0018228217280349</v>
      </c>
      <c r="H31" s="17">
        <f t="shared" si="7"/>
        <v>1</v>
      </c>
      <c r="I31" s="17">
        <f t="shared" si="7"/>
        <v>1</v>
      </c>
      <c r="L31" s="17">
        <f t="shared" si="8"/>
        <v>1.0071769402298492</v>
      </c>
    </row>
    <row r="32" spans="1:14">
      <c r="A32" s="4">
        <f t="shared" si="5"/>
        <v>2021</v>
      </c>
      <c r="B32" s="17">
        <f t="shared" si="6"/>
        <v>1.0134080682497983</v>
      </c>
      <c r="C32" s="17">
        <f t="shared" si="7"/>
        <v>1.0050377833753148</v>
      </c>
      <c r="D32" s="17">
        <f t="shared" si="7"/>
        <v>0.97285067873303166</v>
      </c>
      <c r="E32" s="17">
        <f t="shared" si="7"/>
        <v>0.98405466970387234</v>
      </c>
      <c r="F32" s="17">
        <f t="shared" si="7"/>
        <v>0.98619953441113295</v>
      </c>
      <c r="G32" s="17">
        <f t="shared" si="7"/>
        <v>1.4759825327510918</v>
      </c>
      <c r="H32" s="17">
        <f t="shared" si="7"/>
        <v>1</v>
      </c>
      <c r="I32" s="17">
        <f>I18/I17</f>
        <v>1</v>
      </c>
      <c r="L32" s="17">
        <f t="shared" si="8"/>
        <v>1.012180819563627</v>
      </c>
    </row>
    <row r="33" spans="1:12">
      <c r="A33" s="4">
        <f t="shared" si="5"/>
        <v>2022</v>
      </c>
      <c r="B33" s="17">
        <f>B19/B18</f>
        <v>1.0140904716073147</v>
      </c>
      <c r="C33" s="17">
        <f t="shared" si="7"/>
        <v>1.0058479532163742</v>
      </c>
      <c r="D33" s="17">
        <f t="shared" si="7"/>
        <v>0.97209302325581393</v>
      </c>
      <c r="E33" s="17">
        <f t="shared" si="7"/>
        <v>0.98842592592592604</v>
      </c>
      <c r="F33" s="17">
        <f t="shared" si="7"/>
        <v>0.99778293643548355</v>
      </c>
      <c r="G33" s="17">
        <f t="shared" si="7"/>
        <v>1.2803254437869822</v>
      </c>
      <c r="H33" s="17">
        <f t="shared" si="7"/>
        <v>1</v>
      </c>
      <c r="I33" s="17">
        <f t="shared" si="7"/>
        <v>1</v>
      </c>
      <c r="L33" s="17">
        <f t="shared" si="8"/>
        <v>1.0128831681350954</v>
      </c>
    </row>
    <row r="34" spans="1:12">
      <c r="A34" s="4">
        <v>2023</v>
      </c>
      <c r="B34" s="17">
        <f>B20/B19</f>
        <v>1.0153583977660512</v>
      </c>
      <c r="C34" s="17">
        <f t="shared" si="7"/>
        <v>1.0087011548805569</v>
      </c>
      <c r="D34" s="17">
        <f t="shared" si="7"/>
        <v>1.0023923444976077</v>
      </c>
      <c r="E34" s="17">
        <f t="shared" si="7"/>
        <v>1.0117096018735363</v>
      </c>
      <c r="F34" s="17">
        <f t="shared" si="7"/>
        <v>1.0037381711716422</v>
      </c>
      <c r="G34" s="17">
        <f t="shared" si="7"/>
        <v>1.0042364721740804</v>
      </c>
      <c r="H34" s="17">
        <f t="shared" si="7"/>
        <v>1</v>
      </c>
      <c r="I34" s="17">
        <f>I20/I19</f>
        <v>1</v>
      </c>
      <c r="L34" s="17"/>
    </row>
    <row r="35" spans="1:12">
      <c r="A35" s="4"/>
      <c r="B35" s="17"/>
      <c r="C35" s="17"/>
      <c r="D35" s="17"/>
      <c r="E35" s="17"/>
      <c r="F35" s="17"/>
      <c r="G35" s="17"/>
      <c r="H35" s="17"/>
      <c r="I35" s="17"/>
      <c r="L35" s="17"/>
    </row>
    <row r="36" spans="1:12">
      <c r="A36" s="4"/>
      <c r="B36" s="17"/>
      <c r="C36" s="17"/>
      <c r="D36" s="17"/>
      <c r="E36" s="17"/>
      <c r="F36" s="17"/>
      <c r="G36" s="17"/>
      <c r="H36" s="17"/>
      <c r="I36" s="17"/>
      <c r="L36" s="17"/>
    </row>
    <row r="37" spans="1:12">
      <c r="A37" s="4"/>
      <c r="B37" s="17"/>
      <c r="C37" s="17"/>
      <c r="D37" s="17"/>
      <c r="E37" s="17"/>
      <c r="F37" s="17"/>
      <c r="G37" s="17"/>
      <c r="H37" s="17"/>
      <c r="I37" s="17"/>
      <c r="L37" s="17"/>
    </row>
    <row r="38" spans="1:12">
      <c r="L38" s="6"/>
    </row>
    <row r="39" spans="1:12">
      <c r="A39" t="s">
        <v>46</v>
      </c>
      <c r="B39" s="56">
        <f>B41</f>
        <v>1.0119474261314463</v>
      </c>
      <c r="C39" s="56">
        <f>C41</f>
        <v>1.0049335919231965</v>
      </c>
      <c r="D39" s="56">
        <f>D41</f>
        <v>0.99358139421007519</v>
      </c>
      <c r="E39" s="56">
        <f>E41</f>
        <v>0.97313172210168963</v>
      </c>
      <c r="F39" s="56">
        <f>+F41</f>
        <v>0.99768879072864547</v>
      </c>
      <c r="G39" s="56">
        <f>+G41</f>
        <v>1.0002405225417348</v>
      </c>
      <c r="H39" s="56">
        <f>+H41</f>
        <v>1</v>
      </c>
      <c r="I39" s="56">
        <f>+I41</f>
        <v>1.0800597388923061</v>
      </c>
      <c r="J39" s="43" t="s">
        <v>60</v>
      </c>
      <c r="L39" s="56">
        <f>L41</f>
        <v>1.0106328981661439</v>
      </c>
    </row>
    <row r="40" spans="1:12">
      <c r="B40" s="18"/>
      <c r="C40" s="18"/>
      <c r="D40" s="18"/>
      <c r="E40" s="18"/>
      <c r="F40" s="18"/>
      <c r="G40" s="18"/>
      <c r="H40" s="18"/>
      <c r="I40" s="18"/>
      <c r="L40" s="18"/>
    </row>
    <row r="41" spans="1:12">
      <c r="A41" t="s">
        <v>11</v>
      </c>
      <c r="B41" s="18">
        <f>IF(B20="",0,GEOMEAN(B26:B34))</f>
        <v>1.0119474261314463</v>
      </c>
      <c r="C41" s="18">
        <f>IF(C20="",0,GEOMEAN(C26:C34))</f>
        <v>1.0049335919231965</v>
      </c>
      <c r="D41" s="18">
        <f t="shared" ref="D41:F41" si="9">IF(D20="",0,GEOMEAN(D26:D34))</f>
        <v>0.99358139421007519</v>
      </c>
      <c r="E41" s="18">
        <f t="shared" si="9"/>
        <v>0.97313172210168963</v>
      </c>
      <c r="F41" s="18">
        <f t="shared" si="9"/>
        <v>0.99768879072864547</v>
      </c>
      <c r="G41" s="18">
        <f>IF(G20="",0,GEOMEAN(G26:G31,G34))</f>
        <v>1.0002405225417348</v>
      </c>
      <c r="H41" s="18">
        <f>IF(H20="",0,GEOMEAN(H26:H34))</f>
        <v>1</v>
      </c>
      <c r="I41" s="18">
        <f>IF(I20="",0,GEOMEAN(I26:I34))</f>
        <v>1.0800597388923061</v>
      </c>
      <c r="L41" s="18">
        <f>IF(L20="",0,GEOMEAN(L26:L34))</f>
        <v>1.0106328981661439</v>
      </c>
    </row>
    <row r="42" spans="1:12">
      <c r="A42" s="4"/>
      <c r="B42" s="18"/>
      <c r="C42" s="18"/>
      <c r="D42" s="18"/>
      <c r="E42" s="18"/>
      <c r="F42" s="18"/>
      <c r="G42" s="18"/>
      <c r="H42" s="18"/>
      <c r="I42" s="18"/>
    </row>
    <row r="43" spans="1:12">
      <c r="A43" t="s">
        <v>98</v>
      </c>
      <c r="B43" s="18">
        <f>AVERAGE(B41,C41,D41)</f>
        <v>1.003487470754906</v>
      </c>
      <c r="C43"/>
      <c r="D43"/>
      <c r="E43"/>
      <c r="F43"/>
      <c r="G43"/>
      <c r="H43"/>
      <c r="I43"/>
    </row>
    <row r="44" spans="1:12">
      <c r="A44" s="3"/>
      <c r="B44"/>
      <c r="C44"/>
      <c r="D44"/>
      <c r="E44"/>
      <c r="F44"/>
      <c r="G44"/>
      <c r="H44"/>
      <c r="I44"/>
    </row>
    <row r="45" spans="1:12">
      <c r="A45" s="3"/>
      <c r="B45"/>
      <c r="C45"/>
      <c r="D45"/>
      <c r="E45"/>
      <c r="F45"/>
      <c r="G45"/>
      <c r="H45"/>
      <c r="I45"/>
    </row>
    <row r="46" spans="1:12">
      <c r="A46" s="3"/>
      <c r="B46"/>
      <c r="C46"/>
      <c r="D46"/>
      <c r="E46"/>
      <c r="F46"/>
      <c r="G46"/>
      <c r="H46"/>
      <c r="I46"/>
      <c r="L46">
        <f>IF(L20="",0,GEOMEAN(L26:L34))</f>
        <v>1.0106328981661439</v>
      </c>
    </row>
    <row r="47" spans="1:12">
      <c r="A47" s="3"/>
      <c r="B47"/>
      <c r="C47"/>
      <c r="D47"/>
      <c r="E47"/>
      <c r="F47"/>
      <c r="G47"/>
      <c r="H47"/>
      <c r="I47"/>
    </row>
    <row r="48" spans="1:12">
      <c r="A48" s="3"/>
      <c r="B48"/>
      <c r="C48"/>
      <c r="D48"/>
      <c r="E48"/>
      <c r="F48"/>
      <c r="G48"/>
      <c r="H48"/>
      <c r="I48"/>
    </row>
    <row r="49" spans="1:9">
      <c r="A49" s="3"/>
      <c r="B49"/>
      <c r="C49"/>
      <c r="D49"/>
      <c r="E49"/>
      <c r="F49"/>
      <c r="G49"/>
      <c r="H49"/>
      <c r="I49"/>
    </row>
    <row r="50" spans="1:9">
      <c r="A50" s="3"/>
      <c r="B50"/>
      <c r="C50"/>
      <c r="D50"/>
      <c r="E50"/>
      <c r="F50"/>
      <c r="G50"/>
      <c r="H50"/>
      <c r="I50"/>
    </row>
    <row r="51" spans="1:9">
      <c r="A51" s="3"/>
      <c r="B51"/>
      <c r="C51"/>
      <c r="D51"/>
      <c r="E51"/>
      <c r="F51"/>
      <c r="G51"/>
      <c r="H51"/>
      <c r="I51"/>
    </row>
    <row r="52" spans="1:9">
      <c r="A52" s="3"/>
      <c r="B52"/>
      <c r="C52"/>
      <c r="D52"/>
      <c r="E52"/>
      <c r="F52"/>
      <c r="G52"/>
      <c r="H52"/>
      <c r="I52"/>
    </row>
    <row r="53" spans="1:9">
      <c r="A53" s="3"/>
      <c r="B53"/>
      <c r="C53"/>
      <c r="D53"/>
      <c r="E53"/>
      <c r="F53"/>
      <c r="G53"/>
      <c r="H53"/>
      <c r="I53"/>
    </row>
    <row r="54" spans="1:9">
      <c r="A54" s="3"/>
      <c r="B54"/>
      <c r="C54"/>
      <c r="D54"/>
      <c r="E54"/>
      <c r="F54"/>
      <c r="G54"/>
      <c r="H54"/>
      <c r="I54"/>
    </row>
    <row r="55" spans="1:9">
      <c r="A55" s="3"/>
      <c r="B55"/>
      <c r="C55"/>
      <c r="D55"/>
      <c r="E55"/>
      <c r="F55"/>
      <c r="G55"/>
      <c r="H55"/>
      <c r="I55"/>
    </row>
    <row r="56" spans="1:9">
      <c r="A56" s="3"/>
      <c r="B56"/>
      <c r="C56"/>
      <c r="D56"/>
      <c r="E56"/>
      <c r="F56"/>
      <c r="G56"/>
      <c r="H56"/>
      <c r="I56"/>
    </row>
    <row r="57" spans="1:9">
      <c r="A57" s="3"/>
      <c r="B57"/>
      <c r="C57"/>
      <c r="D57"/>
      <c r="E57"/>
      <c r="F57"/>
      <c r="G57"/>
      <c r="H57"/>
      <c r="I57"/>
    </row>
    <row r="58" spans="1:9">
      <c r="A58" s="3"/>
      <c r="B58"/>
      <c r="C58"/>
      <c r="D58"/>
      <c r="E58"/>
      <c r="F58"/>
      <c r="G58"/>
      <c r="H58"/>
      <c r="I58"/>
    </row>
    <row r="59" spans="1:9">
      <c r="A59" s="3"/>
      <c r="B59"/>
      <c r="C59"/>
      <c r="D59"/>
      <c r="E59"/>
      <c r="F59"/>
      <c r="G59"/>
      <c r="H59"/>
      <c r="I59"/>
    </row>
    <row r="60" spans="1:9">
      <c r="A60" s="3"/>
      <c r="B60"/>
      <c r="C60"/>
      <c r="D60"/>
      <c r="E60"/>
      <c r="F60"/>
      <c r="G60"/>
      <c r="H60"/>
      <c r="I60"/>
    </row>
    <row r="61" spans="1:9">
      <c r="A61" s="3"/>
      <c r="B61"/>
      <c r="C61"/>
      <c r="D61"/>
      <c r="E61"/>
      <c r="F61"/>
      <c r="G61"/>
      <c r="H61"/>
      <c r="I61"/>
    </row>
    <row r="62" spans="1:9">
      <c r="A62" s="3"/>
      <c r="B62"/>
      <c r="C62"/>
      <c r="D62"/>
      <c r="E62"/>
      <c r="F62"/>
      <c r="G62"/>
      <c r="H62"/>
      <c r="I62"/>
    </row>
    <row r="63" spans="1:9">
      <c r="A63" s="3"/>
      <c r="B63"/>
      <c r="C63"/>
      <c r="D63"/>
      <c r="E63"/>
      <c r="F63"/>
      <c r="G63"/>
      <c r="H63"/>
      <c r="I63"/>
    </row>
    <row r="64" spans="1:9">
      <c r="A64" s="3"/>
      <c r="B64"/>
      <c r="C64"/>
      <c r="D64"/>
      <c r="E64"/>
      <c r="F64"/>
      <c r="G64"/>
      <c r="H64"/>
      <c r="I64"/>
    </row>
    <row r="65" spans="1:9">
      <c r="A65" s="3"/>
      <c r="B65"/>
      <c r="C65"/>
      <c r="D65"/>
      <c r="E65"/>
      <c r="F65"/>
      <c r="G65"/>
      <c r="H65"/>
      <c r="I65"/>
    </row>
    <row r="66" spans="1:9">
      <c r="A66" s="3"/>
      <c r="B66"/>
      <c r="C66"/>
      <c r="D66"/>
      <c r="E66"/>
      <c r="F66"/>
      <c r="G66"/>
      <c r="H66"/>
      <c r="I66"/>
    </row>
    <row r="67" spans="1:9">
      <c r="A67" s="3"/>
      <c r="B67"/>
      <c r="C67"/>
      <c r="D67"/>
      <c r="E67"/>
      <c r="F67"/>
      <c r="G67"/>
      <c r="H67"/>
      <c r="I67"/>
    </row>
    <row r="68" spans="1:9">
      <c r="B68"/>
      <c r="C68"/>
      <c r="D68"/>
      <c r="E68"/>
      <c r="F68"/>
      <c r="G68"/>
      <c r="H68"/>
      <c r="I68"/>
    </row>
    <row r="69" spans="1:9">
      <c r="B69"/>
      <c r="C69"/>
      <c r="D69"/>
      <c r="E69"/>
      <c r="F69"/>
      <c r="G69"/>
      <c r="H69"/>
      <c r="I69"/>
    </row>
    <row r="70" spans="1:9">
      <c r="B70"/>
      <c r="C70"/>
      <c r="D70"/>
      <c r="E70"/>
      <c r="F70"/>
      <c r="G70"/>
      <c r="H70"/>
      <c r="I70"/>
    </row>
    <row r="71" spans="1:9">
      <c r="B71"/>
      <c r="C71"/>
      <c r="D71"/>
      <c r="E71"/>
      <c r="F71"/>
      <c r="G71"/>
      <c r="H71"/>
      <c r="I71"/>
    </row>
    <row r="72" spans="1:9">
      <c r="B72"/>
      <c r="C72"/>
      <c r="D72"/>
      <c r="E72"/>
      <c r="F72"/>
      <c r="G72"/>
      <c r="H72"/>
      <c r="I72"/>
    </row>
    <row r="73" spans="1:9">
      <c r="B73"/>
      <c r="C73"/>
      <c r="D73"/>
      <c r="E73"/>
      <c r="F73"/>
      <c r="G73"/>
      <c r="H73"/>
      <c r="I73"/>
    </row>
    <row r="74" spans="1:9">
      <c r="B74"/>
      <c r="C74"/>
      <c r="D74"/>
      <c r="E74"/>
      <c r="F74"/>
      <c r="G74"/>
      <c r="H74"/>
      <c r="I74"/>
    </row>
    <row r="75" spans="1:9">
      <c r="B75"/>
      <c r="C75"/>
      <c r="D75"/>
      <c r="E75"/>
      <c r="F75"/>
      <c r="G75"/>
      <c r="H75"/>
      <c r="I75"/>
    </row>
    <row r="76" spans="1:9">
      <c r="B76"/>
      <c r="C76"/>
      <c r="D76"/>
      <c r="E76"/>
      <c r="F76"/>
      <c r="G76"/>
      <c r="H76"/>
      <c r="I76"/>
    </row>
    <row r="77" spans="1:9">
      <c r="B77"/>
      <c r="C77"/>
      <c r="D77"/>
      <c r="E77"/>
      <c r="F77"/>
      <c r="G77"/>
      <c r="H77"/>
      <c r="I77"/>
    </row>
    <row r="78" spans="1:9">
      <c r="B78"/>
      <c r="C78"/>
      <c r="D78"/>
      <c r="E78"/>
      <c r="F78"/>
      <c r="G78"/>
      <c r="H78"/>
      <c r="I78"/>
    </row>
    <row r="79" spans="1:9">
      <c r="B79"/>
      <c r="C79"/>
      <c r="D79"/>
      <c r="E79"/>
      <c r="F79"/>
      <c r="G79"/>
      <c r="H79"/>
      <c r="I79"/>
    </row>
    <row r="80" spans="1:9">
      <c r="B80"/>
      <c r="C80"/>
      <c r="D80"/>
      <c r="E80"/>
      <c r="F80"/>
      <c r="G80"/>
      <c r="H80"/>
      <c r="I80"/>
    </row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</sheetData>
  <mergeCells count="1">
    <mergeCell ref="B1:G1"/>
  </mergeCells>
  <phoneticPr fontId="0" type="noConversion"/>
  <pageMargins left="0.38" right="0.75" top="0.73" bottom="0.74" header="0.5" footer="0.5"/>
  <pageSetup scale="40" orientation="landscape" r:id="rId1"/>
  <headerFooter alignWithMargins="0">
    <oddFooter>&amp;L&amp;Z&amp;F</oddFooter>
  </headerFooter>
  <ignoredErrors>
    <ignoredError sqref="F21:F22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O55"/>
  <sheetViews>
    <sheetView workbookViewId="0">
      <selection activeCell="H26" sqref="H26"/>
    </sheetView>
  </sheetViews>
  <sheetFormatPr defaultRowHeight="12.5"/>
  <cols>
    <col min="1" max="1" width="11" customWidth="1"/>
    <col min="2" max="2" width="14.1796875" style="6" bestFit="1" customWidth="1"/>
    <col min="3" max="6" width="12.54296875" style="6" customWidth="1"/>
    <col min="7" max="7" width="13.453125" customWidth="1"/>
    <col min="8" max="8" width="13" customWidth="1"/>
    <col min="9" max="9" width="13.453125" customWidth="1"/>
    <col min="10" max="10" width="12.54296875" bestFit="1" customWidth="1"/>
    <col min="12" max="12" width="12.453125" style="6" bestFit="1" customWidth="1"/>
    <col min="13" max="13" width="13.453125" bestFit="1" customWidth="1"/>
    <col min="14" max="15" width="9.1796875" style="6" customWidth="1"/>
  </cols>
  <sheetData>
    <row r="1" spans="1:12" ht="37.5">
      <c r="B1" s="8" t="str">
        <f>'Rate Class Customer Model'!D2</f>
        <v>General Service &gt; 50 to 4999 kW</v>
      </c>
      <c r="C1" s="8" t="str">
        <f>'Rate Class Customer Model'!E2</f>
        <v>Sentinel Lighting</v>
      </c>
      <c r="D1" s="8" t="str">
        <f>'Rate Class Customer Model'!F2</f>
        <v xml:space="preserve">Street Lighting </v>
      </c>
      <c r="E1" s="115" t="str">
        <f>'Rate Class Energy Model'!N2</f>
        <v>Large Use</v>
      </c>
      <c r="F1" s="115" t="str">
        <f>'Rate Class Energy Model'!O2</f>
        <v>Wholesale Market Participant</v>
      </c>
      <c r="G1" s="53" t="s">
        <v>8</v>
      </c>
      <c r="L1" s="8"/>
    </row>
    <row r="2" spans="1:12">
      <c r="A2" s="22">
        <f>+'Rate Class Customer Model'!A11</f>
        <v>2014</v>
      </c>
      <c r="B2" s="39">
        <f>SUMIF(Inputs!A$24:A$143,$A$2:$A$13,Inputs!N$24:N$143)</f>
        <v>934817</v>
      </c>
      <c r="C2" s="39">
        <f>SUMIF(Inputs!A$24:A$143,$A$2:$A$13,Inputs!Q$24:Q$143)</f>
        <v>369</v>
      </c>
      <c r="D2" s="39">
        <f>SUMIF(Inputs!A$24:A$143,$A$2:$A$13,Inputs!T$24:T$143)</f>
        <v>11116</v>
      </c>
      <c r="E2" s="39">
        <f>SUMIF(Inputs!A$24:A$143,$A$2:$A$13,Inputs!Z$24:Z$143)</f>
        <v>36390</v>
      </c>
      <c r="F2" s="39">
        <f>SUMIF(Inputs!A$24:A$143,$A$2:$A$13,Inputs!AC$24:AC$143)</f>
        <v>6721.04</v>
      </c>
      <c r="G2" s="50">
        <f>SUM(B2:F2)</f>
        <v>989413.04</v>
      </c>
      <c r="H2" s="43" t="s">
        <v>69</v>
      </c>
    </row>
    <row r="3" spans="1:12">
      <c r="A3" s="22">
        <f>+'Rate Class Customer Model'!A12</f>
        <v>2015</v>
      </c>
      <c r="B3" s="39">
        <f>SUMIF(Inputs!A$24:A$143,$A$2:$A$13,Inputs!N$24:N$143)</f>
        <v>946402.53</v>
      </c>
      <c r="C3" s="39">
        <f>SUMIF(Inputs!A$24:A$143,$A$2:$A$13,Inputs!Q$24:Q$143)</f>
        <v>363.5</v>
      </c>
      <c r="D3" s="39">
        <f>SUMIF(Inputs!A$24:A$143,$A$2:$A$13,Inputs!T$24:T$143)</f>
        <v>11102.61</v>
      </c>
      <c r="E3" s="39">
        <f>SUMIF(Inputs!A$24:A$143,$A$2:$A$13,Inputs!Z$24:Z$143)</f>
        <v>39140</v>
      </c>
      <c r="F3" s="39">
        <f>SUMIF(Inputs!A$24:A$143,$A$2:$A$13,Inputs!AC$24:AC$143)</f>
        <v>6662.57</v>
      </c>
      <c r="G3" s="394">
        <f>SUM(B3:F3)</f>
        <v>1003671.21</v>
      </c>
    </row>
    <row r="4" spans="1:12">
      <c r="A4" s="22">
        <f>+'Rate Class Customer Model'!A13</f>
        <v>2016</v>
      </c>
      <c r="B4" s="39">
        <f>SUMIF(Inputs!A$24:A$143,$A$2:$A$13,Inputs!N$24:N$143)</f>
        <v>911297.84000000008</v>
      </c>
      <c r="C4" s="39">
        <f>SUMIF(Inputs!A$24:A$143,$A$2:$A$13,Inputs!Q$24:Q$143)</f>
        <v>367.99</v>
      </c>
      <c r="D4" s="39">
        <f>SUMIF(Inputs!A$24:A$143,$A$2:$A$13,Inputs!T$24:T$143)</f>
        <v>7005.69</v>
      </c>
      <c r="E4" s="39">
        <f>SUMIF(Inputs!A$24:A$143,$A$2:$A$13,Inputs!Z$24:Z$143)</f>
        <v>38847.800000000003</v>
      </c>
      <c r="F4" s="39">
        <f>SUMIF(Inputs!A$24:A$143,$A$2:$A$13,Inputs!AC$24:AC$143)</f>
        <v>6316.57</v>
      </c>
      <c r="G4" s="394">
        <f t="shared" ref="G4:G13" si="0">SUM(B4:F4)</f>
        <v>963835.89</v>
      </c>
      <c r="L4" s="40"/>
    </row>
    <row r="5" spans="1:12">
      <c r="A5" s="22">
        <f>+'Rate Class Customer Model'!A14</f>
        <v>2017</v>
      </c>
      <c r="B5" s="39">
        <f>SUMIF(Inputs!A$24:A$143,$A$2:$A$13,Inputs!N$24:N$143)</f>
        <v>894837.21000000008</v>
      </c>
      <c r="C5" s="39">
        <f>SUMIF(Inputs!A$24:A$143,$A$2:$A$13,Inputs!Q$24:Q$143)</f>
        <v>360</v>
      </c>
      <c r="D5" s="39">
        <f>SUMIF(Inputs!A$24:A$143,$A$2:$A$13,Inputs!T$24:T$143)</f>
        <v>6204.95</v>
      </c>
      <c r="E5" s="39">
        <f>SUMIF(Inputs!A$24:A$143,$A$2:$A$13,Inputs!Z$24:Z$143)</f>
        <v>36858.239999999998</v>
      </c>
      <c r="F5" s="39">
        <f>SUMIF(Inputs!A$24:A$143,$A$2:$A$13,Inputs!AC$24:AC$143)</f>
        <v>5723.7197551258387</v>
      </c>
      <c r="G5" s="394">
        <f t="shared" si="0"/>
        <v>943984.11975512584</v>
      </c>
      <c r="L5" s="40"/>
    </row>
    <row r="6" spans="1:12">
      <c r="A6" s="22">
        <f>+'Rate Class Customer Model'!A15</f>
        <v>2018</v>
      </c>
      <c r="B6" s="39">
        <f>SUMIF(Inputs!A$24:A$143,$A$2:$A$13,Inputs!N$24:N$143)</f>
        <v>912782</v>
      </c>
      <c r="C6" s="39">
        <f>SUMIF(Inputs!A$24:A$143,$A$2:$A$13,Inputs!Q$24:Q$143)</f>
        <v>306</v>
      </c>
      <c r="D6" s="39">
        <f>SUMIF(Inputs!A$24:A$143,$A$2:$A$13,Inputs!T$24:T$143)</f>
        <v>6104</v>
      </c>
      <c r="E6" s="39">
        <f>SUMIF(Inputs!A$24:A$143,$A$2:$A$13,Inputs!Z$24:Z$143)</f>
        <v>43546</v>
      </c>
      <c r="F6" s="39">
        <f>SUMIF(Inputs!A$24:A$143,$A$2:$A$13,Inputs!AC$24:AC$143)</f>
        <v>41919.32</v>
      </c>
      <c r="G6" s="394">
        <f t="shared" si="0"/>
        <v>1004657.32</v>
      </c>
      <c r="L6" s="40"/>
    </row>
    <row r="7" spans="1:12">
      <c r="A7" s="22">
        <f>+'Rate Class Customer Model'!A16</f>
        <v>2019</v>
      </c>
      <c r="B7" s="39">
        <f>SUMIF(Inputs!A$24:A$143,$A$2:$A$13,Inputs!N$24:N$143)</f>
        <v>918770</v>
      </c>
      <c r="C7" s="39">
        <f>SUMIF(Inputs!A$24:A$143,$A$2:$A$13,Inputs!Q$24:Q$143)</f>
        <v>272</v>
      </c>
      <c r="D7" s="39">
        <f>SUMIF(Inputs!A$24:A$143,$A$2:$A$13,Inputs!T$24:T$143)</f>
        <v>6667</v>
      </c>
      <c r="E7" s="39">
        <f>SUMIF(Inputs!A$24:A$143,$A$2:$A$13,Inputs!Z$24:Z$143)</f>
        <v>41926</v>
      </c>
      <c r="F7" s="39">
        <f>SUMIF(Inputs!A$24:A$143,$A$2:$A$13,Inputs!AC$24:AC$143)</f>
        <v>52612.56</v>
      </c>
      <c r="G7" s="394">
        <f t="shared" si="0"/>
        <v>1020247.56</v>
      </c>
      <c r="L7" s="40"/>
    </row>
    <row r="8" spans="1:12">
      <c r="A8" s="22">
        <f>+'Rate Class Customer Model'!A17</f>
        <v>2020</v>
      </c>
      <c r="B8" s="39">
        <f>SUMIF(Inputs!A$24:A$143,$A$2:$A$13,Inputs!N$24:N$143)</f>
        <v>866278.25</v>
      </c>
      <c r="C8" s="39">
        <f>SUMIF(Inputs!A$24:A$143,$A$2:$A$13,Inputs!Q$24:Q$143)</f>
        <v>264.19</v>
      </c>
      <c r="D8" s="39">
        <f>SUMIF(Inputs!A$24:A$143,$A$2:$A$13,Inputs!T$24:T$143)</f>
        <v>6381.3</v>
      </c>
      <c r="E8" s="39">
        <f>SUMIF(Inputs!A$24:A$143,$A$2:$A$13,Inputs!Z$24:Z$143)</f>
        <v>41219.25</v>
      </c>
      <c r="F8" s="39">
        <f>SUMIF(Inputs!A$24:A$143,$A$2:$A$13,Inputs!AC$24:AC$143)</f>
        <v>28558.57</v>
      </c>
      <c r="G8" s="394">
        <f t="shared" si="0"/>
        <v>942701.55999999994</v>
      </c>
      <c r="L8" s="40"/>
    </row>
    <row r="9" spans="1:12">
      <c r="A9" s="22">
        <f>+'Rate Class Customer Model'!A18</f>
        <v>2021</v>
      </c>
      <c r="B9" s="39">
        <f>SUMIF(Inputs!A$24:A$143,$A$2:$A$13,Inputs!N$24:N$143)</f>
        <v>878372.38</v>
      </c>
      <c r="C9" s="39">
        <f>SUMIF(Inputs!A$24:A$143,$A$2:$A$13,Inputs!Q$24:Q$143)</f>
        <v>266.64</v>
      </c>
      <c r="D9" s="39">
        <f>SUMIF(Inputs!A$24:A$143,$A$2:$A$13,Inputs!T$24:T$143)</f>
        <v>6225.79</v>
      </c>
      <c r="E9" s="39">
        <f>SUMIF(Inputs!A$24:A$143,$A$2:$A$13,Inputs!Z$24:Z$143)</f>
        <v>41848.720000000001</v>
      </c>
      <c r="F9" s="39">
        <f>SUMIF(Inputs!A$24:A$143,$A$2:$A$13,Inputs!AC$24:AC$143)</f>
        <v>28640.5</v>
      </c>
      <c r="G9" s="394">
        <f t="shared" si="0"/>
        <v>955354.03</v>
      </c>
    </row>
    <row r="10" spans="1:12">
      <c r="A10" s="22">
        <f>+'Rate Class Customer Model'!A19</f>
        <v>2022</v>
      </c>
      <c r="B10" s="39">
        <f>SUMIF(Inputs!A$24:A$143,$A$2:$A$13,Inputs!N$24:N$143)</f>
        <v>881049.4</v>
      </c>
      <c r="C10" s="39">
        <f>SUMIF(Inputs!A$24:A$143,$A$2:$A$13,Inputs!Q$24:Q$143)</f>
        <v>276.37</v>
      </c>
      <c r="D10" s="39">
        <f>SUMIF(Inputs!A$24:A$143,$A$2:$A$13,Inputs!T$24:T$143)</f>
        <v>6244.71</v>
      </c>
      <c r="E10" s="39">
        <f>SUMIF(Inputs!A$24:A$143,$A$2:$A$13,Inputs!Z$24:Z$143)</f>
        <v>44237.86</v>
      </c>
      <c r="F10" s="39">
        <f>SUMIF(Inputs!A$24:A$143,$A$2:$A$13,Inputs!AC$24:AC$143)</f>
        <v>10174.799999999999</v>
      </c>
      <c r="G10" s="394">
        <f t="shared" si="0"/>
        <v>941983.14</v>
      </c>
    </row>
    <row r="11" spans="1:12">
      <c r="A11" s="22">
        <f>+'Rate Class Customer Model'!A20</f>
        <v>2023</v>
      </c>
      <c r="B11" s="39">
        <f>SUMIF(Inputs!A$24:A$143,$A$2:$A$13,Inputs!N$24:N$143)</f>
        <v>876527.05999999994</v>
      </c>
      <c r="C11" s="39">
        <f>SUMIF(Inputs!A$24:A$143,$A$2:$A$13,Inputs!Q$24:Q$143)</f>
        <v>279.17725000000002</v>
      </c>
      <c r="D11" s="39">
        <f>SUMIF(Inputs!A$24:A$143,$A$2:$A$13,Inputs!T$24:T$143)</f>
        <v>5749.3499999999995</v>
      </c>
      <c r="E11" s="39">
        <f>SUMIF(Inputs!A$24:A$143,$A$2:$A$13,Inputs!Z$24:Z$143)</f>
        <v>43002</v>
      </c>
      <c r="F11" s="39">
        <f>SUMIF(Inputs!A$24:A$143,$A$2:$A$13,Inputs!AC$24:AC$143)</f>
        <v>10024.299999999999</v>
      </c>
      <c r="G11" s="394">
        <f>SUM(B11:F11)</f>
        <v>935581.88724999991</v>
      </c>
    </row>
    <row r="12" spans="1:12">
      <c r="A12" s="22">
        <f>+'Rate Class Customer Model'!A21</f>
        <v>2024</v>
      </c>
      <c r="B12" s="367">
        <f>B$27*'Rate Class Energy Model'!J30</f>
        <v>887584.14538190304</v>
      </c>
      <c r="C12" s="367">
        <f>C$27*'Rate Class Energy Model'!K30</f>
        <v>271.74564198375913</v>
      </c>
      <c r="D12" s="367">
        <f>D$27*'Rate Class Energy Model'!L30</f>
        <v>6010.7936431332728</v>
      </c>
      <c r="E12" s="367">
        <f>E$27*'Rate Class Energy Model'!N30</f>
        <v>43427.74836996368</v>
      </c>
      <c r="F12" s="367">
        <f>F$27*'Rate Class Energy Model'!O30</f>
        <v>17349.667120353322</v>
      </c>
      <c r="G12" s="394">
        <f t="shared" si="0"/>
        <v>954644.10015733715</v>
      </c>
    </row>
    <row r="13" spans="1:12">
      <c r="A13" s="22">
        <f>+'Rate Class Customer Model'!A22</f>
        <v>2025</v>
      </c>
      <c r="B13" s="367">
        <f>B$27*'Rate Class Energy Model'!J31</f>
        <v>880651.54772689636</v>
      </c>
      <c r="C13" s="367">
        <f>C$27*'Rate Class Energy Model'!K31</f>
        <v>264.44430455728474</v>
      </c>
      <c r="D13" s="367">
        <f>D$27*'Rate Class Energy Model'!L31</f>
        <v>6010.7936431332728</v>
      </c>
      <c r="E13" s="367">
        <f>E$27*'Rate Class Energy Model'!N31</f>
        <v>43427.74836996368</v>
      </c>
      <c r="F13" s="367">
        <f>F$27*'Rate Class Energy Model'!O31</f>
        <v>17349.667120353322</v>
      </c>
      <c r="G13" s="394">
        <f t="shared" si="0"/>
        <v>947704.20116490393</v>
      </c>
    </row>
    <row r="14" spans="1:12" ht="13">
      <c r="A14" s="14"/>
    </row>
    <row r="15" spans="1:12" ht="13">
      <c r="A15" s="14" t="s">
        <v>47</v>
      </c>
      <c r="B15" s="5"/>
      <c r="C15" s="5"/>
      <c r="D15" s="5"/>
      <c r="E15" s="5"/>
      <c r="F15" s="5"/>
    </row>
    <row r="16" spans="1:12">
      <c r="A16" s="22">
        <f>+A2</f>
        <v>2014</v>
      </c>
      <c r="B16" s="54">
        <f>B2/'Rate Class Energy Model'!J3</f>
        <v>2.5674235122051781E-3</v>
      </c>
      <c r="C16" s="54">
        <f>C2/'Rate Class Energy Model'!K3</f>
        <v>2.7745760707175524E-3</v>
      </c>
      <c r="D16" s="54">
        <f>D2/'Rate Class Energy Model'!L3</f>
        <v>2.5403494726500961E-3</v>
      </c>
      <c r="E16" s="54">
        <f>E2/'Rate Class Energy Model'!N3</f>
        <v>1.55300716833242E-3</v>
      </c>
      <c r="F16" s="54">
        <f>F2/'Rate Class Energy Model'!O3</f>
        <v>1.769521564419623E-3</v>
      </c>
      <c r="L16" s="20"/>
    </row>
    <row r="17" spans="1:12">
      <c r="A17" s="22">
        <f t="shared" ref="A17:A25" si="1">+A3</f>
        <v>2015</v>
      </c>
      <c r="B17" s="54">
        <f>B3/'Rate Class Energy Model'!J4</f>
        <v>2.5610666893047325E-3</v>
      </c>
      <c r="C17" s="54">
        <f>C3/'Rate Class Energy Model'!K4</f>
        <v>2.7777898772751801E-3</v>
      </c>
      <c r="D17" s="54">
        <f>D3/'Rate Class Energy Model'!L4</f>
        <v>2.5776437338411607E-3</v>
      </c>
      <c r="E17" s="54">
        <f>E3/'Rate Class Energy Model'!N4</f>
        <v>1.5884967413484908E-3</v>
      </c>
      <c r="F17" s="54">
        <f>F3/'Rate Class Energy Model'!O4</f>
        <v>1.7523917812060858E-3</v>
      </c>
      <c r="L17" s="20"/>
    </row>
    <row r="18" spans="1:12">
      <c r="A18" s="22">
        <f t="shared" si="1"/>
        <v>2016</v>
      </c>
      <c r="B18" s="54">
        <f>B4/'Rate Class Energy Model'!J5</f>
        <v>2.4416409553952405E-3</v>
      </c>
      <c r="C18" s="54">
        <f>C4/'Rate Class Energy Model'!K5</f>
        <v>2.7785886409719771E-3</v>
      </c>
      <c r="D18" s="54">
        <f>D4/'Rate Class Energy Model'!L5</f>
        <v>2.5736368980905783E-3</v>
      </c>
      <c r="E18" s="54">
        <f>E4/'Rate Class Energy Model'!N5</f>
        <v>1.5425966451283917E-3</v>
      </c>
      <c r="F18" s="54">
        <f>F4/'Rate Class Energy Model'!O5</f>
        <v>1.8519060345818612E-3</v>
      </c>
      <c r="L18" s="20"/>
    </row>
    <row r="19" spans="1:12">
      <c r="A19" s="22">
        <f t="shared" si="1"/>
        <v>2017</v>
      </c>
      <c r="B19" s="54">
        <f>B5/'Rate Class Energy Model'!J6</f>
        <v>2.4474015543467184E-3</v>
      </c>
      <c r="C19" s="54">
        <f>C5/'Rate Class Energy Model'!K6</f>
        <v>2.7805254776073858E-3</v>
      </c>
      <c r="D19" s="54">
        <f>D5/'Rate Class Energy Model'!L6</f>
        <v>2.3657614213209582E-3</v>
      </c>
      <c r="E19" s="54">
        <f>E5/'Rate Class Energy Model'!N6</f>
        <v>1.5101377303466763E-3</v>
      </c>
      <c r="F19" s="54">
        <f>F5/'Rate Class Energy Model'!O6</f>
        <v>1.8229811160462588E-3</v>
      </c>
      <c r="L19" s="20"/>
    </row>
    <row r="20" spans="1:12">
      <c r="A20" s="22">
        <f t="shared" si="1"/>
        <v>2018</v>
      </c>
      <c r="B20" s="54">
        <f>B6/'Rate Class Energy Model'!J7</f>
        <v>2.4764306665896844E-3</v>
      </c>
      <c r="C20" s="54">
        <f>C6/'Rate Class Energy Model'!K7</f>
        <v>2.7763412177794714E-3</v>
      </c>
      <c r="D20" s="54">
        <f>D6/'Rate Class Energy Model'!L7</f>
        <v>2.4594893416756119E-3</v>
      </c>
      <c r="E20" s="54">
        <f>E6/'Rate Class Energy Model'!N7</f>
        <v>1.6191632540890509E-3</v>
      </c>
      <c r="F20" s="54">
        <f>F6/'Rate Class Energy Model'!O7</f>
        <v>1.0661567006407547E-2</v>
      </c>
      <c r="L20" s="20"/>
    </row>
    <row r="21" spans="1:12">
      <c r="A21" s="22">
        <f t="shared" si="1"/>
        <v>2019</v>
      </c>
      <c r="B21" s="54">
        <f>B7/'Rate Class Energy Model'!J8</f>
        <v>2.4807651788723312E-3</v>
      </c>
      <c r="C21" s="54">
        <f>C7/'Rate Class Energy Model'!K8</f>
        <v>2.7798785847147557E-3</v>
      </c>
      <c r="D21" s="54">
        <f>D7/'Rate Class Energy Model'!L8</f>
        <v>2.6852389991594279E-3</v>
      </c>
      <c r="E21" s="54">
        <f>E7/'Rate Class Energy Model'!N8</f>
        <v>1.5111148723387982E-3</v>
      </c>
      <c r="F21" s="54">
        <f>F7/'Rate Class Energy Model'!O8</f>
        <v>1.4566296145775297E-2</v>
      </c>
      <c r="L21" s="20"/>
    </row>
    <row r="22" spans="1:12">
      <c r="A22" s="22">
        <f t="shared" si="1"/>
        <v>2020</v>
      </c>
      <c r="B22" s="54">
        <f>B8/'Rate Class Energy Model'!J9</f>
        <v>2.5338995566914599E-3</v>
      </c>
      <c r="C22" s="54">
        <f>C8/'Rate Class Energy Model'!K9</f>
        <v>2.7777275436094498E-3</v>
      </c>
      <c r="D22" s="54">
        <f>D8/'Rate Class Energy Model'!L9</f>
        <v>2.6645278290960252E-3</v>
      </c>
      <c r="E22" s="54">
        <f>E8/'Rate Class Energy Model'!N9</f>
        <v>1.4991002070999884E-3</v>
      </c>
      <c r="F22" s="54">
        <f>F8/'Rate Class Energy Model'!O9</f>
        <v>8.5324485497451086E-3</v>
      </c>
      <c r="L22" s="20"/>
    </row>
    <row r="23" spans="1:12">
      <c r="A23" s="22">
        <f t="shared" si="1"/>
        <v>2021</v>
      </c>
      <c r="B23" s="54">
        <f>B9/'Rate Class Energy Model'!J10</f>
        <v>2.4970913067899952E-3</v>
      </c>
      <c r="C23" s="54">
        <f>C9/'Rate Class Energy Model'!K10</f>
        <v>2.7839268110402366E-3</v>
      </c>
      <c r="D23" s="54">
        <f>D9/'Rate Class Energy Model'!L10</f>
        <v>2.6733983498890444E-3</v>
      </c>
      <c r="E23" s="54">
        <f>E9/'Rate Class Energy Model'!N10</f>
        <v>1.4766402169085339E-3</v>
      </c>
      <c r="F23" s="54">
        <f>F9/'Rate Class Energy Model'!O10</f>
        <v>8.9178706805861391E-3</v>
      </c>
      <c r="L23" s="20"/>
    </row>
    <row r="24" spans="1:12">
      <c r="A24" s="22">
        <f t="shared" si="1"/>
        <v>2022</v>
      </c>
      <c r="B24" s="54">
        <f>B10/'Rate Class Energy Model'!J11</f>
        <v>2.4233140117116973E-3</v>
      </c>
      <c r="C24" s="54">
        <f>C10/'Rate Class Energy Model'!K11</f>
        <v>2.7777420415685374E-3</v>
      </c>
      <c r="D24" s="54">
        <f>D10/'Rate Class Energy Model'!L11</f>
        <v>2.452703735382822E-3</v>
      </c>
      <c r="E24" s="54">
        <f>E10/'Rate Class Energy Model'!N11</f>
        <v>1.5002308429100356E-3</v>
      </c>
      <c r="F24" s="54">
        <f>F10/'Rate Class Energy Model'!O11</f>
        <v>3.1173443385291875E-3</v>
      </c>
      <c r="L24" s="20"/>
    </row>
    <row r="25" spans="1:12">
      <c r="A25" s="22">
        <f t="shared" si="1"/>
        <v>2023</v>
      </c>
      <c r="B25" s="54">
        <f>B11/'Rate Class Energy Model'!J12</f>
        <v>2.4507815147135161E-3</v>
      </c>
      <c r="C25" s="54">
        <f>C11/'Rate Class Energy Model'!K12</f>
        <v>2.7777777777777779E-3</v>
      </c>
      <c r="D25" s="54">
        <f>D11/'Rate Class Energy Model'!L12</f>
        <v>2.4318764455177749E-3</v>
      </c>
      <c r="E25" s="54">
        <f>E11/'Rate Class Energy Model'!N12</f>
        <v>1.4784741888784416E-3</v>
      </c>
      <c r="F25" s="54">
        <f>F11/'Rate Class Energy Model'!O12</f>
        <v>3.2495459741203655E-3</v>
      </c>
    </row>
    <row r="27" spans="1:12">
      <c r="A27" s="43" t="s">
        <v>46</v>
      </c>
      <c r="B27" s="20">
        <f t="shared" ref="B27:E27" si="2">B29</f>
        <v>2.4879814946620555E-3</v>
      </c>
      <c r="C27" s="20">
        <f t="shared" si="2"/>
        <v>2.7784874043062326E-3</v>
      </c>
      <c r="D27" s="20">
        <f t="shared" si="2"/>
        <v>2.5424626226623502E-3</v>
      </c>
      <c r="E27" s="20">
        <f t="shared" si="2"/>
        <v>1.4931120656271595E-3</v>
      </c>
      <c r="F27" s="20">
        <f>F29</f>
        <v>5.624187319141747E-3</v>
      </c>
    </row>
    <row r="29" spans="1:12">
      <c r="A29" t="s">
        <v>10</v>
      </c>
      <c r="B29" s="20">
        <f>AVERAGE(B16:B25)</f>
        <v>2.4879814946620555E-3</v>
      </c>
      <c r="C29" s="20">
        <f t="shared" ref="C29:F29" si="3">AVERAGE(C16:C25)</f>
        <v>2.7784874043062326E-3</v>
      </c>
      <c r="D29" s="20">
        <f t="shared" si="3"/>
        <v>2.5424626226623502E-3</v>
      </c>
      <c r="E29" s="20">
        <f>AVERAGE(E21:E25)</f>
        <v>1.4931120656271595E-3</v>
      </c>
      <c r="F29" s="20">
        <f t="shared" si="3"/>
        <v>5.624187319141747E-3</v>
      </c>
      <c r="K29" s="20"/>
      <c r="L29" s="20"/>
    </row>
    <row r="34" spans="2:6">
      <c r="B34" s="19"/>
      <c r="C34" s="19"/>
      <c r="D34" s="19"/>
      <c r="E34" s="19"/>
      <c r="F34" s="19"/>
    </row>
    <row r="35" spans="2:6">
      <c r="B35" s="19"/>
      <c r="C35" s="19"/>
      <c r="D35" s="19"/>
      <c r="E35" s="19"/>
      <c r="F35" s="19"/>
    </row>
    <row r="54" spans="2:6">
      <c r="B54" s="13"/>
      <c r="C54" s="13"/>
      <c r="D54" s="13"/>
      <c r="E54" s="13"/>
      <c r="F54" s="13"/>
    </row>
    <row r="55" spans="2:6">
      <c r="B55" s="13"/>
      <c r="C55" s="13"/>
      <c r="D55" s="13"/>
      <c r="E55" s="13"/>
      <c r="F55" s="13"/>
    </row>
  </sheetData>
  <phoneticPr fontId="0" type="noConversion"/>
  <pageMargins left="0.38" right="0.75" top="0.73" bottom="0.74" header="0.5" footer="0.5"/>
  <pageSetup orientation="landscape" r:id="rId1"/>
  <headerFooter alignWithMargins="0">
    <oddFooter>&amp;L&amp;Z&amp;F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C0FFCA40314F45B4114C0626F6A75D" ma:contentTypeVersion="0" ma:contentTypeDescription="Create a new document." ma:contentTypeScope="" ma:versionID="f5addc5abf39f9f369b55d869ad93cd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1d5eec3c12ee2e8127422d567928f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FEA0D8E-656C-4AD1-B71E-A06B9D557AA9}"/>
</file>

<file path=customXml/itemProps2.xml><?xml version="1.0" encoding="utf-8"?>
<ds:datastoreItem xmlns:ds="http://schemas.openxmlformats.org/officeDocument/2006/customXml" ds:itemID="{E419E7C7-5266-4061-91EB-050AE60D3851}"/>
</file>

<file path=customXml/itemProps3.xml><?xml version="1.0" encoding="utf-8"?>
<ds:datastoreItem xmlns:ds="http://schemas.openxmlformats.org/officeDocument/2006/customXml" ds:itemID="{ECF50D38-2D70-4B1F-BBC2-1F710A7A5BB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7</vt:i4>
      </vt:variant>
    </vt:vector>
  </HeadingPairs>
  <TitlesOfParts>
    <vt:vector size="16" baseType="lpstr">
      <vt:lpstr>Exhibit 3 Tables</vt:lpstr>
      <vt:lpstr>Ex 3 Tables</vt:lpstr>
      <vt:lpstr>Inputs</vt:lpstr>
      <vt:lpstr>Load Forecast Summary</vt:lpstr>
      <vt:lpstr>Power Purchased Model</vt:lpstr>
      <vt:lpstr>Power Purchased Model-Wthr Nrml</vt:lpstr>
      <vt:lpstr>Rate Class Energy Model</vt:lpstr>
      <vt:lpstr>Rate Class Customer Model</vt:lpstr>
      <vt:lpstr>Rate Class Load Model</vt:lpstr>
      <vt:lpstr>'Load Forecast Summary'!Print_Area</vt:lpstr>
      <vt:lpstr>'Power Purchased Model'!Print_Area</vt:lpstr>
      <vt:lpstr>'Power Purchased Model-Wthr Nrml'!Print_Area</vt:lpstr>
      <vt:lpstr>'Rate Class Customer Model'!Print_Area</vt:lpstr>
      <vt:lpstr>'Rate Class Load Model'!Print_Area</vt:lpstr>
      <vt:lpstr>'Power Purchased Model'!Print_Titles</vt:lpstr>
      <vt:lpstr>'Power Purchased Model-Wthr Nrml'!Print_Titles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_</dc:title>
  <dc:creator/>
  <cp:lastModifiedBy/>
  <cp:lastPrinted>2014-03-06T15:42:29Z</cp:lastPrinted>
  <dcterms:created xsi:type="dcterms:W3CDTF">2014-03-06T15:42:29Z</dcterms:created>
  <dcterms:modified xsi:type="dcterms:W3CDTF">2024-07-24T21:17:00Z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,	;	,	{	}	[@[{0}]]	1033	4105</vt:lpwstr>
  </property>
  <property fmtid="{D5CDD505-2E9C-101B-9397-08002B2CF9AE}" pid="3" name="ContentTypeId">
    <vt:lpwstr>0x0101005BC0FFCA40314F45B4114C0626F6A75D</vt:lpwstr>
  </property>
</Properties>
</file>